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4\BAO CAO THANG\THANG 2024.05\"/>
    </mc:Choice>
  </mc:AlternateContent>
  <bookViews>
    <workbookView xWindow="0" yWindow="0" windowWidth="19440" windowHeight="10605"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L37" i="4" l="1"/>
  <c r="M37" i="4" s="1"/>
  <c r="G36" i="4" l="1"/>
  <c r="G34" i="4"/>
  <c r="G32" i="4"/>
  <c r="G30" i="4"/>
  <c r="G28" i="4"/>
  <c r="G27" i="4"/>
  <c r="G25" i="4"/>
  <c r="G24" i="4"/>
  <c r="G23"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G23" authorId="0" shapeId="0">
      <text>
        <r>
          <rPr>
            <sz val="10"/>
            <rFont val="Arial"/>
            <family val="2"/>
          </rPr>
          <t>Ô chỉ tiêu có định dạng số. Đơn vị tính x 1 (hoặc %)</t>
        </r>
      </text>
    </comment>
    <comment ref="A25" authorId="0" shapeId="0">
      <text>
        <r>
          <rPr>
            <sz val="10"/>
            <rFont val="Arial"/>
            <family val="2"/>
          </rPr>
          <t>Ô chỉ tiêu có định dạng số. Đơn vị tính x 1 (hoặc %)
Dữ liệu động đầu vào hợp lệ khi chỉ được thêm dòng trên ô này.</t>
        </r>
      </text>
    </comment>
    <comment ref="B25" authorId="0" shapeId="0">
      <text>
        <r>
          <rPr>
            <sz val="10"/>
            <rFont val="Arial"/>
            <family val="2"/>
          </rPr>
          <t>Ô chỉ tiêu có định dạng ký tự
Dữ liệu động đầu vào hợp lệ khi chỉ được thêm dòng trên ô này.</t>
        </r>
      </text>
    </comment>
    <comment ref="C25" authorId="0" shapeId="0">
      <text>
        <r>
          <rPr>
            <sz val="10"/>
            <rFont val="Arial"/>
            <family val="2"/>
          </rPr>
          <t>Ô chỉ tiêu có định dạng số. Đơn vị tính x 1 (hoặc %)
Dữ liệu động đầu vào hợp lệ khi chỉ được thêm dòng trên ô này.</t>
        </r>
      </text>
    </comment>
    <comment ref="D25" authorId="0" shapeId="0">
      <text>
        <r>
          <rPr>
            <sz val="10"/>
            <rFont val="Arial"/>
            <family val="2"/>
          </rPr>
          <t>Ô chỉ tiêu có định dạng số. Đơn vị tính x 1 (hoặc %)
Dữ liệu động đầu vào hợp lệ khi chỉ được thêm dòng trên ô này.</t>
        </r>
      </text>
    </comment>
    <comment ref="E25" authorId="0" shapeId="0">
      <text>
        <r>
          <rPr>
            <sz val="10"/>
            <rFont val="Arial"/>
            <family val="2"/>
          </rPr>
          <t>Ô chỉ tiêu có định dạng số. Đơn vị tính x 1 (hoặc %)
Dữ liệu động đầu vào hợp lệ khi chỉ được thêm dòng trên ô này.</t>
        </r>
      </text>
    </comment>
    <comment ref="F25" authorId="0" shapeId="0">
      <text>
        <r>
          <rPr>
            <sz val="10"/>
            <rFont val="Arial"/>
            <family val="2"/>
          </rPr>
          <t>Ô chỉ tiêu có định dạng số. Đơn vị tính x 1 (hoặc %)
Dữ liệu động đầu vào hợp lệ khi chỉ được thêm dòng trên ô này.</t>
        </r>
      </text>
    </comment>
    <comment ref="G25"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t>
        </r>
      </text>
    </comment>
    <comment ref="F26" authorId="0" shapeId="0">
      <text>
        <r>
          <rPr>
            <sz val="10"/>
            <rFont val="Arial"/>
            <family val="2"/>
          </rPr>
          <t>Ô chỉ tiêu có định dạng số. Đơn vị tính x 1 (hoặc %)</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G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G33" authorId="0" shapeId="0">
      <text>
        <r>
          <rPr>
            <sz val="10"/>
            <rFont val="Arial"/>
            <family val="2"/>
          </rPr>
          <t>Ô chỉ tiêu có định dạng số. Đơn vị tính x 1 (hoặc %)
Dữ liệu động đầu vào hợp lệ khi chỉ được thêm dòng trên ô này.</t>
        </r>
      </text>
    </comment>
    <comment ref="A35" authorId="0" shapeId="0">
      <text>
        <r>
          <rPr>
            <sz val="10"/>
            <rFont val="Arial"/>
            <family val="2"/>
          </rPr>
          <t>Ô chỉ tiêu có định dạng ký tự
Dữ liệu động đầu vào hợp lệ khi chỉ được thêm dòng trên ô này.</t>
        </r>
      </text>
    </comment>
    <comment ref="B35" authorId="0" shapeId="0">
      <text>
        <r>
          <rPr>
            <sz val="10"/>
            <rFont val="Arial"/>
            <family val="2"/>
          </rPr>
          <t>Ô chỉ tiêu có định dạng ký tự
Dữ liệu động đầu vào hợp lệ khi chỉ được thêm dòng trên ô này.</t>
        </r>
      </text>
    </comment>
    <comment ref="C35" authorId="0" shapeId="0">
      <text>
        <r>
          <rPr>
            <sz val="10"/>
            <rFont val="Arial"/>
            <family val="2"/>
          </rPr>
          <t>Ô chỉ tiêu có định dạng ký tự
Dữ liệu động đầu vào hợp lệ khi chỉ được thêm dòng trên ô này.</t>
        </r>
      </text>
    </comment>
    <comment ref="D35" authorId="0" shapeId="0">
      <text>
        <r>
          <rPr>
            <sz val="10"/>
            <rFont val="Arial"/>
            <family val="2"/>
          </rPr>
          <t>Ô chỉ tiêu có định dạng số. Đơn vị tính x 1 (hoặc %)
Dữ liệu động đầu vào hợp lệ khi chỉ được thêm dòng trên ô này.</t>
        </r>
      </text>
    </comment>
    <comment ref="E35" authorId="0" shapeId="0">
      <text>
        <r>
          <rPr>
            <sz val="10"/>
            <rFont val="Arial"/>
            <family val="2"/>
          </rPr>
          <t>Ô chỉ tiêu có định dạng số. Đơn vị tính x 1 (hoặc %)
Dữ liệu động đầu vào hợp lệ khi chỉ được thêm dòng trên ô này.</t>
        </r>
      </text>
    </comment>
    <comment ref="F35"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G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<sst xmlns="http://schemas.openxmlformats.org/spreadsheetml/2006/main" count="1506" uniqueCount="353">
  <si>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</si>
  <si>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</si>
  <si>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</si>
  <si>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</si>
  <si>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</si>
  <si>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</si>
  <si>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</si>
  <si>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</si>
  <si>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</si>
  <si>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</si>
  <si>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</si>
  <si>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</si>
  <si>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</si>
  <si>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</si>
  <si>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</si>
  <si>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</si>
  <si>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</si>
  <si>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</si>
  <si>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</si>
  <si>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</si>
  <si>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</si>
  <si>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</si>
  <si>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</si>
  <si>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</si>
  <si>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</si>
  <si>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</si>
  <si>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</si>
  <si>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</si>
  <si>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</si>
  <si>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</si>
  <si>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</si>
  <si>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</si>
  <si>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</si>
  <si>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</si>
  <si>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</si>
  <si>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</si>
  <si>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</si>
  <si>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</si>
  <si>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</si>
  <si>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</si>
  <si>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</si>
  <si>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</si>
  <si>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</si>
  <si>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</si>
  <si>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</si>
  <si>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</si>
  <si>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</si>
  <si>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</si>
  <si>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</si>
  <si>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</si>
  <si>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</si>
  <si>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</si>
  <si>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</si>
  <si>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</si>
  <si>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</si>
  <si>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</si>
  <si>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</si>
  <si>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</si>
  <si>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</si>
  <si>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</si>
  <si>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</si>
  <si>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</si>
  <si>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</si>
  <si>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</si>
  <si>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</si>
  <si>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</si>
  <si>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</si>
  <si>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</si>
  <si>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</si>
  <si>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</si>
  <si>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</si>
  <si>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</si>
  <si>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</si>
  <si>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</si>
  <si>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</si>
  <si>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</si>
  <si>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</si>
  <si>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</si>
  <si>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</si>
  <si>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</si>
  <si>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</si>
  <si>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</si>
  <si>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</si>
  <si>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</si>
  <si>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</si>
  <si>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</si>
  <si>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</si>
  <si>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</si>
  <si>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</si>
  <si>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</si>
  <si>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</si>
  <si>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</si>
  <si>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</si>
  <si>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</si>
  <si>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</si>
  <si>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</si>
  <si>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</si>
  <si>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</si>
  <si>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</si>
  <si>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</si>
  <si>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</si>
  <si>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</si>
  <si>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</si>
  <si>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</si>
  <si>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</si>
  <si>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</si>
  <si>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</si>
  <si>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</si>
  <si>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</si>
  <si>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</si>
  <si>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</si>
  <si>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</si>
  <si>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</si>
  <si>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</si>
  <si>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</si>
  <si>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</si>
  <si>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</si>
  <si>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</si>
  <si>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</si>
  <si>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</si>
  <si>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</si>
  <si>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</si>
  <si>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</si>
  <si>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</si>
  <si>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</si>
  <si>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</si>
  <si>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</si>
  <si>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</si>
  <si>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</si>
  <si>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</si>
  <si>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</si>
  <si>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</si>
  <si>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</si>
  <si>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</si>
  <si>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</si>
  <si>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</si>
  <si>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</si>
  <si>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</si>
  <si>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</si>
  <si>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</si>
  <si>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</si>
  <si>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</si>
  <si>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</si>
  <si>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</si>
  <si>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</si>
  <si>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</si>
  <si>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</si>
  <si>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</si>
  <si>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</si>
  <si>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</si>
  <si>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</si>
  <si>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</si>
  <si>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</si>
  <si>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</si>
  <si>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</si>
  <si>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</si>
  <si>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</si>
  <si>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</si>
  <si>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</si>
  <si>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</si>
  <si>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</si>
  <si>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</si>
  <si>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</si>
  <si>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</si>
  <si>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</si>
  <si>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</si>
  <si>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</si>
  <si>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</si>
  <si>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</si>
  <si>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</si>
  <si>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</si>
  <si>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</si>
  <si>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</si>
  <si>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</si>
  <si>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</si>
  <si>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</si>
  <si>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</si>
  <si>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</si>
  <si>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</si>
  <si>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</si>
  <si>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</si>
  <si>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</si>
  <si>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</si>
  <si>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</si>
  <si>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</si>
  <si>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</si>
  <si>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</si>
  <si>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</si>
  <si>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</si>
  <si>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</si>
  <si>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</si>
  <si>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</si>
  <si>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</si>
  <si>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</si>
  <si>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</si>
  <si>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</si>
  <si>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</si>
  <si>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</si>
  <si>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</si>
  <si>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</si>
  <si>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</si>
  <si>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</si>
  <si>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</si>
  <si>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</si>
  <si>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</si>
  <si>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</si>
  <si>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</si>
  <si>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</si>
  <si>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</si>
  <si>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</si>
  <si>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</si>
  <si>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</si>
  <si>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</si>
  <si>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</si>
  <si>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</si>
  <si>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</si>
  <si>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</si>
  <si>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</si>
  <si>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</si>
  <si>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</si>
  <si>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</si>
  <si>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</si>
  <si>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</si>
  <si>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</si>
  <si>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</si>
  <si>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</si>
  <si>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</si>
  <si>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</si>
  <si>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</si>
  <si>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</si>
  <si>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</si>
  <si>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</si>
  <si>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</si>
  <si>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</si>
  <si>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</si>
  <si>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</si>
  <si>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</si>
  <si>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</si>
  <si>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</si>
  <si>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</si>
  <si>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</si>
  <si>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</si>
  <si>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</si>
  <si>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</si>
  <si>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</si>
  <si>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</si>
  <si>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</si>
  <si>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</si>
  <si>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</si>
  <si>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</si>
  <si>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</si>
  <si>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</si>
  <si>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</si>
  <si>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</si>
  <si>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</si>
  <si>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</si>
  <si>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</si>
  <si>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</si>
  <si>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</si>
  <si>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</si>
  <si>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</si>
  <si>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</si>
  <si>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</si>
  <si>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</si>
  <si>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</si>
  <si>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</si>
  <si>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</si>
  <si>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</si>
  <si>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</si>
  <si>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</si>
  <si>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</si>
  <si>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</si>
  <si>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</si>
  <si>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</si>
  <si>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</si>
  <si>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</si>
  <si>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</si>
  <si>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</si>
  <si>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</si>
  <si>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</si>
  <si>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</si>
  <si>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</si>
  <si>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</si>
  <si>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</si>
  <si>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</si>
  <si>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</si>
  <si>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</si>
  <si>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</si>
  <si>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</si>
  <si>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</si>
  <si>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</si>
  <si>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</si>
  <si>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</si>
  <si>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</si>
  <si>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</si>
  <si>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</si>
  <si>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</si>
  <si>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</si>
  <si>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</si>
  <si>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</si>
  <si>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</si>
  <si>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</si>
  <si>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</si>
  <si>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</si>
  <si>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</si>
  <si>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</si>
  <si>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</si>
  <si>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</si>
  <si>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</si>
  <si>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</si>
  <si>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</si>
  <si>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</si>
  <si>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</si>
  <si>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</si>
  <si>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</si>
  <si>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</si>
  <si>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</si>
  <si>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</si>
  <si>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</si>
  <si>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</si>
  <si>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</si>
  <si>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</si>
  <si>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</si>
  <si>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</si>
  <si>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</si>
  <si>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</si>
  <si>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</si>
  <si>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</si>
  <si>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</si>
  <si>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</si>
  <si>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</si>
  <si>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</si>
  <si>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</si>
  <si>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</si>
  <si>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</si>
  <si>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</si>
  <si>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</si>
  <si>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</si>
  <si>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</si>
  <si>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</si>
  <si>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CVT122008       </t>
  </si>
  <si>
    <t>…</t>
  </si>
  <si>
    <t>Tiền gửi ngân hàng trên 3 tháng</t>
  </si>
  <si>
    <t xml:space="preserve">     MML121021       </t>
  </si>
  <si>
    <t xml:space="preserve">                                               </t>
  </si>
  <si>
    <t xml:space="preserve">     MSN123008       </t>
  </si>
  <si>
    <t xml:space="preserve">     VBA122001       </t>
  </si>
  <si>
    <t xml:space="preserve">     CTG121030       </t>
  </si>
  <si>
    <t xml:space="preserve">     HDBC7Y202301    </t>
  </si>
  <si>
    <t xml:space="preserve">     LPB7Y202205     </t>
  </si>
  <si>
    <t>4. Ngày lập báo cáo: 06/06/2024</t>
  </si>
  <si>
    <t xml:space="preserve">     VBA123036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</si>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</sst>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_(* \(#,##0\);_(* &quot;-&quot;??_);_(@_)"/>
  </numFmts>
  <fonts count="20"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
      <sz val="8"/>
      <name val="Tahoma"/>
      <family val="2"/>
    </font>
    <font>
      <sz val="8"/>
      <color indexed="63"/>
      <name val="Tahoma"/>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165" fontId="0" fillId="0" borderId="0" xfId="2" applyNumberFormat="1" applyFont="1" applyFill="1"/>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5"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165" fontId="7" fillId="0" borderId="2" xfId="1" applyNumberFormat="1" applyFont="1" applyFill="1" applyBorder="1" applyAlignment="1">
      <alignment horizontal="left"/>
    </xf>
    <xf numFmtId="0" fontId="12" fillId="0" borderId="1" xfId="0" applyFont="1" applyFill="1" applyBorder="1" applyAlignment="1">
      <alignment horizontal="left"/>
    </xf>
    <xf numFmtId="0" fontId="12" fillId="0" borderId="1" xfId="0" applyFont="1" applyFill="1" applyBorder="1" applyAlignment="1">
      <alignment horizontal="left"/>
    </xf>
    <xf numFmtId="43" fontId="18" fillId="0" borderId="3" xfId="1" applyNumberFormat="1" applyFont="1" applyFill="1" applyBorder="1" applyAlignment="1" applyProtection="1">
      <alignment horizontal="right" vertical="center" wrapText="1"/>
    </xf>
    <xf numFmtId="10" fontId="19" fillId="0" borderId="3" xfId="1" applyNumberFormat="1" applyFont="1" applyFill="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C10" sqref="C10"/>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60" t="s">
        <v>0</v>
      </c>
      <c r="B1" s="60"/>
      <c r="C1" s="60"/>
      <c r="D1" s="60"/>
    </row>
    <row r="2" spans="1:4" ht="9" customHeight="1" x14ac:dyDescent="0.2">
      <c r="A2" s="60"/>
      <c r="B2" s="60"/>
      <c r="C2" s="60"/>
      <c r="D2" s="60"/>
    </row>
    <row r="3" spans="1:4" ht="15" customHeight="1" x14ac:dyDescent="0.25">
      <c r="A3" s="1" t="s">
        <v>1</v>
      </c>
      <c r="B3" s="1" t="s">
        <v>1</v>
      </c>
      <c r="C3" s="2" t="s">
        <v>2</v>
      </c>
      <c r="D3" s="1" t="s">
        <v>334</v>
      </c>
    </row>
    <row r="4" spans="1:4" ht="15" customHeight="1" x14ac:dyDescent="0.25">
      <c r="A4" s="1" t="s">
        <v>1</v>
      </c>
      <c r="B4" s="1" t="s">
        <v>1</v>
      </c>
      <c r="C4" s="2"/>
      <c r="D4" s="1">
        <v>5</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61" t="s">
        <v>337</v>
      </c>
      <c r="B9" s="61"/>
      <c r="C9" s="1"/>
      <c r="D9" s="1" t="s">
        <v>1</v>
      </c>
    </row>
    <row r="10" spans="1:4" ht="15" customHeight="1" x14ac:dyDescent="0.25">
      <c r="A10" s="61" t="s">
        <v>350</v>
      </c>
      <c r="B10" s="61"/>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9" t="s">
        <v>51</v>
      </c>
      <c r="B33" s="59"/>
      <c r="C33" s="59" t="s">
        <v>52</v>
      </c>
      <c r="D33" s="59"/>
    </row>
    <row r="34" spans="1:4" ht="15" customHeight="1" x14ac:dyDescent="0.2">
      <c r="A34" s="58" t="s">
        <v>53</v>
      </c>
      <c r="B34" s="58"/>
      <c r="C34" s="58" t="s">
        <v>53</v>
      </c>
      <c r="D34" s="58"/>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63" t="s">
        <v>5</v>
      </c>
      <c r="B1" s="63" t="s">
        <v>117</v>
      </c>
      <c r="C1" s="63" t="s">
        <v>234</v>
      </c>
      <c r="D1" s="63"/>
      <c r="E1" s="63" t="s">
        <v>235</v>
      </c>
      <c r="F1" s="63"/>
      <c r="G1" s="63" t="s">
        <v>315</v>
      </c>
    </row>
    <row r="2" spans="1:7" ht="15" customHeight="1" x14ac:dyDescent="0.2">
      <c r="A2" s="63"/>
      <c r="B2" s="63"/>
      <c r="C2" s="7" t="s">
        <v>306</v>
      </c>
      <c r="D2" s="7" t="s">
        <v>312</v>
      </c>
      <c r="E2" s="7" t="s">
        <v>306</v>
      </c>
      <c r="F2" s="7" t="s">
        <v>312</v>
      </c>
      <c r="G2" s="63"/>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63" t="s">
        <v>5</v>
      </c>
      <c r="B1" s="63" t="s">
        <v>324</v>
      </c>
      <c r="C1" s="63" t="s">
        <v>178</v>
      </c>
      <c r="D1" s="63" t="s">
        <v>179</v>
      </c>
      <c r="E1" s="63"/>
      <c r="F1" s="63" t="s">
        <v>180</v>
      </c>
      <c r="G1" s="63"/>
      <c r="H1" s="63" t="s">
        <v>325</v>
      </c>
    </row>
    <row r="2" spans="1:8" ht="15" customHeight="1" x14ac:dyDescent="0.2">
      <c r="A2" s="63"/>
      <c r="B2" s="63"/>
      <c r="C2" s="63"/>
      <c r="D2" s="7" t="s">
        <v>306</v>
      </c>
      <c r="E2" s="7" t="s">
        <v>312</v>
      </c>
      <c r="F2" s="7" t="s">
        <v>306</v>
      </c>
      <c r="G2" s="7" t="s">
        <v>312</v>
      </c>
      <c r="H2" s="63"/>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{'SheetId':'0e67e680-b807-4d33-99c0-7b78881f5ae3','UId':'9cbd5645-d1cc-4c66-9f84-d2f549c40baa','Col':4,'Row':3,'Format':'numberic','Value':'19447399918','TargetCode':''}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{'SheetId':'0e67e680-b807-4d33-99c0-7b78881f5ae3','UId':'99e568e1-5c2c-4711-855d-7b59f3d1cab6','Col':5,'Row':3,'Format':'numberic','Value':'14343751469','TargetCode':''}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{'SheetId':'0e67e680-b807-4d33-99c0-7b78881f5ae3','UId':'c69da7a3-02da-4c71-9ebc-1684c54f1afc','Col':6,'Row':3,'Format':'numberic','Value':'6.43594652587869','TargetCode':''}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{'SheetId':'0e67e680-b807-4d33-99c0-7b78881f5ae3','UId':'8adc06ea-6b87-4c42-b656-c6dbc003e2fd','Col':4,'Row':4,'Format':'numberic','Value':'3247399918','TargetCode':''}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{'SheetId':'0e67e680-b807-4d33-99c0-7b78881f5ae3','UId':'6d8a8286-837d-4b56-8e74-bffdec60ea94','Col':5,'Row':4,'Format':'numberic','Value':'1143751469','TargetCode':''}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{'SheetId':'0e67e680-b807-4d33-99c0-7b78881f5ae3','UId':'ffa81c56-9ecf-4052-9678-78afb3d3ebc8','Col':6,'Row':4,'Format':'numberic','Value':'14.6487453392605','TargetCode':''}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{'SheetId':'0e67e680-b807-4d33-99c0-7b78881f5ae3','UId':'ff256832-31a8-4b18-a932-43bc9d1665b9','Col':4,'Row':6,'ColDynamic':4,'RowDynamic':5,'Format':'numberic','Value':'16200000000','TargetCode':''}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{'SheetId':'0e67e680-b807-4d33-99c0-7b78881f5ae3','UId':'a91ef888-5216-4368-893d-4bf54555e048','Col':5,'Row':6,'ColDynamic':5,'RowDynamic':5,'Format':'numberic','Value':'13200000000','TargetCode':''}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{'SheetId':'0e67e680-b807-4d33-99c0-7b78881f5ae3','UId':'0872eb3d-591d-41ae-88b3-07cc186bb076','Col':6,'Row':6,'ColDynamic':6,'RowDynamic':5,'Format':'numberic','Value':'5.78571428571429','TargetCode':''}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{'SheetId':'0e67e680-b807-4d33-99c0-7b78881f5ae3','UId':'c59bc369-ef6c-4ae7-8932-3d3cd7b0f999','Col':4,'Row':8,'ColDynamic':4,'RowDynamic':9,'Format':'numberic','Value':'241758425951','TargetCode':''}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{'SheetId':'0e67e680-b807-4d33-99c0-7b78881f5ae3','UId':'71da1168-8366-41b4-a97a-ac130f3a71ab','Col':5,'Row':8,'ColDynamic':5,'RowDynamic':9,'Format':'numberic','Value':'232677224179','TargetCode':''}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{'SheetId':'0e67e680-b807-4d33-99c0-7b78881f5ae3','UId':'3c022ada-eb27-4aed-bf94-d517130be29a','Col':6,'Row':8,'ColDynamic':6,'RowDynamic':9,'Format':'numberic','Value':'1.511231656134','TargetCode':''}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{'SheetId':'0e67e680-b807-4d33-99c0-7b78881f5ae3','UId':'aaa47aee-de9e-4a72-aaac-e89970beaace','Col':4,'Row':13,'ColDynamic':4,'RowDynamic':12,'Format':'numberic','Value':'4349367687','TargetCode':''}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{'SheetId':'0e67e680-b807-4d33-99c0-7b78881f5ae3','UId':'c31cdabe-83ce-456c-8300-7b06d46f81cc','Col':5,'Row':13,'ColDynamic':5,'RowDynamic':12,'Format':'numberic','Value':'3495620550','TargetCode':''}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{'SheetId':'0e67e680-b807-4d33-99c0-7b78881f5ae3','UId':'df064eb2-539c-42cd-9667-ecd8effb04f7','Col':6,'Row':13,'ColDynamic':6,'RowDynamic':12,'Format':'numberic','Value':'1.38376047567697','TargetCode':''}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{'SheetId':'0e67e680-b807-4d33-99c0-7b78881f5ae3','UId':'4db3253d-9c46-4d6e-918f-a429377ea210','Col':4,'Row':16,'Format':'numberic','Value':'3592929222','TargetCode':''}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{'SheetId':'0e67e680-b807-4d33-99c0-7b78881f5ae3','UId':'1b5619ce-07bd-4f38-b89d-ff10d4440cfc','Col':5,'Row':16,'Format':'numberic','Value':'3198075667','TargetCode':''}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{'SheetId':'0e67e680-b807-4d33-99c0-7b78881f5ae3','UId':'e662b89a-1c2d-4d21-94c4-5d786440cb11','Col':6,'Row':16,'Format':'numberic','Value':'1.06050597544359','TargetCode':''}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{'SheetId':'0e67e680-b807-4d33-99c0-7b78881f5ae3','UId':'9165401c-9eab-437b-81ae-d4feb80e4e2f','Col':4,'Row':30,'Format':'numberic','Value':'269148122778','TargetCode':''}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{'SheetId':'0e67e680-b807-4d33-99c0-7b78881f5ae3','UId':'a439d206-4c67-47d4-afcd-d4f8e627acf1','Col':5,'Row':30,'Format':'numberic','Value':'253714671865','TargetCode':''}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{'SheetId':'0e67e680-b807-4d33-99c0-7b78881f5ae3','UId':'8906c8be-ac8d-4de9-aebb-1de6b88d0a22','Col':6,'Row':30,'Format':'numberic','Value':'1.58763970202682','TargetCode':''}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{'SheetId':'0e67e680-b807-4d33-99c0-7b78881f5ae3','UId':'6823b56c-6355-4646-a028-45bac846780f','Col':4,'Row':37,'Format':'numberic','Value':'3058589338','TargetCode':''}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{'SheetId':'0e67e680-b807-4d33-99c0-7b78881f5ae3','UId':'3318279c-387a-4099-bb92-e31c1fe449fe','Col':5,'Row':37,'Format':'numberic','Value':'2784662789','TargetCode':''}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{'SheetId':'0e67e680-b807-4d33-99c0-7b78881f5ae3','UId':'4e4bdcf0-80c6-4aab-a280-ce14045479a2','Col':6,'Row':37,'Format':'numberic','Value':'0.834648337843889','TargetCode':''}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{'SheetId':'0e67e680-b807-4d33-99c0-7b78881f5ae3','UId':'3c70b8a9-b1ec-43c2-876f-82404e71a395','Col':4,'Row':40,'Format':'numberic','Value':'3058589338','TargetCode':''}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{'SheetId':'0e67e680-b807-4d33-99c0-7b78881f5ae3','UId':'12d35449-1610-445d-a82a-ca6aa3c24666','Col':5,'Row':40,'Format':'numberic','Value':'2784662789','TargetCode':''}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{'SheetId':'0e67e680-b807-4d33-99c0-7b78881f5ae3','UId':'12315a60-eed3-4b10-a10c-2f67a18ee638','Col':6,'Row':40,'Format':'numberic','Value':'0.834648337843889','TargetCode':''}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{'SheetId':'0e67e680-b807-4d33-99c0-7b78881f5ae3','UId':'47fa62ea-4432-4646-9d4f-ee5aab71af85','Col':4,'Row':41,'Format':'numberic','Value':'266089533440','TargetCode':''}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{'SheetId':'0e67e680-b807-4d33-99c0-7b78881f5ae3','UId':'3afb4556-da28-46fc-a2b2-36ba72752042','Col':5,'Row':41,'Format':'numberic','Value':'250930009076','TargetCode':''}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{'SheetId':'0e67e680-b807-4d33-99c0-7b78881f5ae3','UId':'76b3aaa6-980e-4c01-b289-c500e2a6bc24','Col':6,'Row':41,'Format':'numberic','Value':'1.60427608658668','TargetCode':''}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{'SheetId':'0e67e680-b807-4d33-99c0-7b78881f5ae3','UId':'7104513d-d6f9-4449-8a07-2e2ffcb96545','Col':4,'Row':42,'Format':'numberic','Value':'19071003.67','TargetCode':''}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{'SheetId':'0e67e680-b807-4d33-99c0-7b78881f5ae3','UId':'3e6dbc06-a87f-42e5-8f05-e55e94914d01','Col':5,'Row':42,'Format':'numberic','Value':'18077407.36','TargetCode':''}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{'SheetId':'0e67e680-b807-4d33-99c0-7b78881f5ae3','UId':'f428fa58-01e3-47d4-8c5d-1c46168be529','Col':6,'Row':42,'Format':'numberic','Value':'1.48004536917521','TargetCode':''}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{'SheetId':'0e67e680-b807-4d33-99c0-7b78881f5ae3','UId':'4e4f6161-da0f-463f-8dd1-39772b1d4eda','Col':4,'Row':43,'Format':'numberic','Value':'13952.57','TargetCode':''}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{'SheetId':'0e67e680-b807-4d33-99c0-7b78881f5ae3','UId':'4a847a8c-942e-443a-8eae-7a36b88630ea','Col':5,'Row':43,'Format':'numberic','Value':'13880.86','TargetCode':''}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{'SheetId':'0e67e680-b807-4d33-99c0-7b78881f5ae3','UId':'b1a27640-3dfd-4efe-90b1-884e8ae97752','Col':6,'Row':43,'Format':'numberic','Value':'1.08393722246219','TargetCode':''}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{'SheetId':'9e57442d-faa2-4732-bfe8-6082c7f4cc3b','UId':'1ab6082b-49bd-46b5-a368-d8740fb12834','Col':4,'Row':2,'Format':'numberic','Value':'1748420379','TargetCode':''}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{'SheetId':'9e57442d-faa2-4732-bfe8-6082c7f4cc3b','UId':'220cbdc8-4631-4f07-a522-f901ab9a56b6','Col':5,'Row':2,'Format':'numberic','Value':'1635238058','TargetCode':''}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{'SheetId':'9e57442d-faa2-4732-bfe8-6082c7f4cc3b','UId':'44591e3f-5579-49aa-bc70-68808b3d1875','Col':6,'Row':2,'Format':'numberic','Value':'7921562727','TargetCode':''}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{'SheetId':'9e57442d-faa2-4732-bfe8-6082c7f4cc3b','UId':'469f6a2b-25ef-4e27-93c5-0caee9db4d81','Col':4,'Row':5,'ColDynamic':4,'RowDynamic':4,'Format':'numberic','Value':'1176576760','TargetCode':''}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{'SheetId':'9e57442d-faa2-4732-bfe8-6082c7f4cc3b','UId':'7b8d3f89-6827-40c2-b297-cf7a42237b42','Col':5,'Row':5,'ColDynamic':5,'RowDynamic':4,'Format':'numberic','Value':'1092977996','TargetCode':''}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{'SheetId':'9e57442d-faa2-4732-bfe8-6082c7f4cc3b','UId':'4ae5c9f2-f277-4de6-a00c-b59eae1b7410','Col':6,'Row':5,'ColDynamic':6,'RowDynamic':4,'Format':'numberic','Value':'5409865919','TargetCode':''}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{'SheetId':'9e57442d-faa2-4732-bfe8-6082c7f4cc3b','UId':'5cf117a3-96d2-4aaf-916d-02b16ba83420','Col':4,'Row':7,'ColDynamic':4,'RowDynamic':4,'Format':'numberic','Value':'571843619','TargetCode':''}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{'SheetId':'9e57442d-faa2-4732-bfe8-6082c7f4cc3b','UId':'89c23fea-c054-41d5-9d1e-0958d45c7a95','Col':5,'Row':7,'ColDynamic':5,'RowDynamic':4,'Format':'numberic','Value':'542260062','TargetCode':''}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{'SheetId':'9e57442d-faa2-4732-bfe8-6082c7f4cc3b','UId':'d5829e20-95a8-4535-904c-7e09f2cdc9f2','Col':6,'Row':7,'ColDynamic':6,'RowDynamic':4,'Format':'numberic','Value':'2511696808','TargetCode':''}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{'SheetId':'9e57442d-faa2-4732-bfe8-6082c7f4cc3b','UId':'21f3c77c-886e-43f3-9ba5-fdc740bf45a7','Col':4,'Row':11,'ColDynamic':4,'RowDynamic':8,'Format':'numberic','Value':'324276767','TargetCode':''}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{'SheetId':'9e57442d-faa2-4732-bfe8-6082c7f4cc3b','UId':'fff53ed1-05e1-4ac8-8249-2f48edf9fa14','Col':5,'Row':11,'ColDynamic':5,'RowDynamic':8,'Format':'numberic','Value':'307541953','TargetCode':''}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{'SheetId':'9e57442d-faa2-4732-bfe8-6082c7f4cc3b','UId':'c1a4252e-e2cb-4233-bed1-d3afc836ccc8','Col':6,'Row':11,'ColDynamic':6,'RowDynamic':8,'Format':'numberic','Value':'1469116227','TargetCode':''}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{'SheetId':'9e57442d-faa2-4732-bfe8-6082c7f4cc3b','UId':'2b4c7218-ef2f-452d-80ea-cb1d29493e04','Col':4,'Row':12,'Format':'numberic','Value':'240738356','TargetCode':''}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{'SheetId':'9e57442d-faa2-4732-bfe8-6082c7f4cc3b','UId':'2916fb19-bceb-454d-ad42-4fc7a299a2a3','Col':5,'Row':12,'Format':'numberic','Value':'223825250','TargetCode':''}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{'SheetId':'9e57442d-faa2-4732-bfe8-6082c7f4cc3b','UId':'4e500903-fadf-4a73-8849-257ec68842d0','Col':6,'Row':12,'Format':'numberic','Value':'1054054264','TargetCode':''}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{'SheetId':'9e57442d-faa2-4732-bfe8-6082c7f4cc3b','UId':'157e5771-4dd4-4ed6-838c-69dd228515cd','Col':4,'Row':14,'ColDynamic':4,'RowDynamic':11,'Format':'numberic','Value':'26977130','TargetCode':''}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{'SheetId':'9e57442d-faa2-4732-bfe8-6082c7f4cc3b','UId':'1e7708d3-6d2b-4639-8d85-59b3c9bf16f5','Col':5,'Row':14,'ColDynamic':5,'RowDynamic':11,'Format':'numberic','Value':'25932712','TargetCode':''}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{'SheetId':'9e57442d-faa2-4732-bfe8-6082c7f4cc3b','UId':'18031c0a-5fc4-4a35-8331-a60cef3972fd','Col':6,'Row':14,'ColDynamic':6,'RowDynamic':11,'Format':'numberic','Value':'135253566','TargetCode':''}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{'SheetId':'9e57442d-faa2-4732-bfe8-6082c7f4cc3b','UId':'a66486eb-4505-4714-830d-ba2c3c0c6cd7','Col':6,'Row':17,'Format':'numberic','Value':'148500000','TargetCode':''}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{'SheetId':'9e57442d-faa2-4732-bfe8-6082c7f4cc3b','UId':'35799ba3-fea0-48d2-b27f-56054b206bd2','Col':4,'Row':24,'ColDynamic':4,'RowDynamic':23,'Format':'numberic','Value':'10248631','TargetCode':''}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{'SheetId':'9e57442d-faa2-4732-bfe8-6082c7f4cc3b','UId':'1863aaae-65a9-4f9f-9c5d-b3b2a95e519b','Col':5,'Row':24,'ColDynamic':5,'RowDynamic':23,'Format':'numberic','Value':'9918030','TargetCode':''}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{'SheetId':'9e57442d-faa2-4732-bfe8-6082c7f4cc3b','UId':'45a838e8-921d-463e-8daa-a5c771a772aa','Col':6,'Row':24,'ColDynamic':6,'RowDynamic':23,'Format':'numberic','Value':'50251352','TargetCode':''}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{'SheetId':'9e57442d-faa2-4732-bfe8-6082c7f4cc3b','UId':'3873886c-5e1c-44a4-ba3a-dae5f5accc8b','Col':6,'Row':26,'ColDynamic':6,'RowDynamic':19,'Format':'numberic','Value':'60000000','TargetCode':''}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{'SheetId':'9e57442d-faa2-4732-bfe8-6082c7f4cc3b','UId':'581705f2-b558-44e2-8b63-817b7dd987f8','Col':4,'Row':29,'Format':'numberic','Value':'677598','TargetCode':''}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{'SheetId':'9e57442d-faa2-4732-bfe8-6082c7f4cc3b','UId':'a342e52b-1996-43bd-aad7-3f3a098098b1','Col':5,'Row':29,'Format':'numberic','Value':'655740','TargetCode':''}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{'SheetId':'9e57442d-faa2-4732-bfe8-6082c7f4cc3b','UId':'ae6443cc-5c55-4f1a-a361-ff2dd22018a3','Col':6,'Row':29,'Format':'numberic','Value':'3322416','TargetCode':''}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{'SheetId':'9e57442d-faa2-4732-bfe8-6082c7f4cc3b','UId':'22eae942-46a3-4663-8bad-854ee399b27a','Col':4,'Row':32,'Format':'numberic','Value':'2420858','TargetCode':''}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{'SheetId':'9e57442d-faa2-4732-bfe8-6082c7f4cc3b','UId':'e86bd792-47df-41d4-b178-07deae52a1d3','Col':5,'Row':32,'Format':'numberic','Value':'3410739','TargetCode':''}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{'SheetId':'9e57442d-faa2-4732-bfe8-6082c7f4cc3b','UId':'38ae0936-1d1f-43c1-92bd-8403ec08cfeb','Col':6,'Row':32,'Format':'numberic','Value':'10932683','TargetCode':''}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{'SheetId':'9e57442d-faa2-4732-bfe8-6082c7f4cc3b','UId':'a2f958ce-55fd-4741-a0a1-bdcf0dd1c8ec','Col':4,'Row':35,'Format':'numberic','Value':'1514194','TargetCode':''}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{'SheetId':'9e57442d-faa2-4732-bfe8-6082c7f4cc3b','UId':'393bdfde-2176-402e-9b16-331c74ac5995','Col':5,'Row':35,'Format':'numberic','Value':'2099482','TargetCode':''}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{'SheetId':'9e57442d-faa2-4732-bfe8-6082c7f4cc3b','UId':'61a21fd4-9c85-4c00-b1f5-a006461b16c9','Col':6,'Row':35,'Format':'numberic','Value':'6801946','TargetCode':''}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{'SheetId':'9e57442d-faa2-4732-bfe8-6082c7f4cc3b','UId':'c95f90f6-640a-4331-b0e8-54422c753940','Col':4,'Row':38,'Format':'numberic','Value':'1424143612','TargetCode':''}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{'SheetId':'9e57442d-faa2-4732-bfe8-6082c7f4cc3b','UId':'19caeda8-1e5a-4518-8250-4c15acb82c48','Col':5,'Row':38,'Format':'numberic','Value':'1327696105','TargetCode':''}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{'SheetId':'9e57442d-faa2-4732-bfe8-6082c7f4cc3b','UId':'d743182c-5853-46f3-8604-ad3aa58840b8','Col':6,'Row':38,'Format':'numberic','Value':'6452446500','TargetCode':''}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{'SheetId':'9e57442d-faa2-4732-bfe8-6082c7f4cc3b','UId':'5fb4cc84-0a90-4cae-ba19-392c839af798','Col':4,'Row':39,'Format':'numberic','Value':'-90208831','TargetCode':''}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{'SheetId':'9e57442d-faa2-4732-bfe8-6082c7f4cc3b','UId':'c14dbefc-c01b-44b0-a577-6f17c0396290','Col':5,'Row':39,'Format':'numberic','Value':'222806375','TargetCode':''}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{'SheetId':'9e57442d-faa2-4732-bfe8-6082c7f4cc3b','UId':'d1eb0ab7-7a60-49c8-b8aa-39c894436edb','Col':6,'Row':39,'Format':'numberic','Value':'275271607','TargetCode':''}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{'SheetId':'9e57442d-faa2-4732-bfe8-6082c7f4cc3b','UId':'73bb9d14-e1ea-4394-a083-b8a649641cf9','Col':6,'Row':40,'Format':'numberic','Value':'-27610315','TargetCode':''}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{'SheetId':'9e57442d-faa2-4732-bfe8-6082c7f4cc3b','UId':'bab2e1a7-20d5-41fd-881b-9a21514bfc4f','Col':4,'Row':41,'Format':'numberic','Value':'-90208831','TargetCode':''}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{'SheetId':'9e57442d-faa2-4732-bfe8-6082c7f4cc3b','UId':'128100c2-b671-4904-a5a9-41069ed12784','Col':5,'Row':41,'Format':'numberic','Value':'222806375','TargetCode':''}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{'SheetId':'9e57442d-faa2-4732-bfe8-6082c7f4cc3b','UId':'04b06e65-b2eb-4858-bb0b-d72c0270f1f6','Col':6,'Row':41,'Format':'numberic','Value':'302881922','TargetCode':''}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{'SheetId':'9e57442d-faa2-4732-bfe8-6082c7f4cc3b','UId':'0c34f541-ad2d-4bff-9fce-284295e89335','Col':4,'Row':42,'Format':'numberic','Value':'1333934781','TargetCode':''}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{'SheetId':'9e57442d-faa2-4732-bfe8-6082c7f4cc3b','UId':'a1069390-e9a5-41a9-8d0c-f5931f68451d','Col':5,'Row':42,'Format':'numberic','Value':'1550502480','TargetCode':''}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{'SheetId':'9e57442d-faa2-4732-bfe8-6082c7f4cc3b','UId':'943a903f-8f0c-48d3-9a7d-d0f797c51f06','Col':6,'Row':42,'Format':'numberic','Value':'6727718107','TargetCode':''}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{'SheetId':'9e57442d-faa2-4732-bfe8-6082c7f4cc3b','UId':'14ba2d4e-fc98-469f-8702-009a93d663bf','Col':4,'Row':43,'Format':'numberic','Value':'250930009076','TargetCode':''}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{'SheetId':'9e57442d-faa2-4732-bfe8-6082c7f4cc3b','UId':'46dc8404-c63b-42c5-af20-35a421a3b5ab','Col':5,'Row':43,'Format':'numberic','Value':'242795527029','TargetCode':''}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{'SheetId':'9e57442d-faa2-4732-bfe8-6082c7f4cc3b','UId':'a1137c7a-72fe-4907-952f-0a4daf353a5c','Col':6,'Row':43,'Format':'numberic','Value':'181281309881','TargetCode':''}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{'SheetId':'9e57442d-faa2-4732-bfe8-6082c7f4cc3b','UId':'ae182ae4-ecb8-4b3e-87b1-02fe2b8c8c6e','Col':4,'Row':44,'Format':'numberic','Value':'15159524364','TargetCode':''}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{'SheetId':'9e57442d-faa2-4732-bfe8-6082c7f4cc3b','UId':'c7c70708-3a08-4a71-8b5b-958036d28d83','Col':5,'Row':44,'Format':'numberic','Value':'8134482047','TargetCode':''}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{'SheetId':'9e57442d-faa2-4732-bfe8-6082c7f4cc3b','UId':'b56d1f06-ac4a-4581-bd76-0a7116bb9601','Col':6,'Row':44,'Format':'numberic','Value':'84808223559','TargetCode':''}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{'SheetId':'9e57442d-faa2-4732-bfe8-6082c7f4cc3b','UId':'071f8b6b-411a-4479-a1e0-68ae4989d4d4','Col':4,'Row':45,'Format':'numberic','Value':'1333934781','TargetCode':''}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{'SheetId':'9e57442d-faa2-4732-bfe8-6082c7f4cc3b','UId':'649fe867-7540-4d27-809f-914ad09af55e','Col':5,'Row':45,'Format':'numberic','Value':'1550502480','TargetCode':''}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{'SheetId':'9e57442d-faa2-4732-bfe8-6082c7f4cc3b','UId':'ce2f8942-9d48-4663-bc86-864ddeb2e9fb','Col':6,'Row':45,'Format':'numberic','Value':'6727718107','TargetCode':''}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{'SheetId':'9e57442d-faa2-4732-bfe8-6082c7f4cc3b','UId':'26da4aec-6928-4f66-88a5-fdfd0ee643e5','Col':4,'Row':47,'Format':'numberic','Value':'13825589583','TargetCode':''}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{'SheetId':'9e57442d-faa2-4732-bfe8-6082c7f4cc3b','UId':'9b98b4cd-1dc6-4f10-9fcd-3b02154fc346','Col':5,'Row':47,'Format':'numberic','Value':'6583979567','TargetCode':''}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{'SheetId':'9e57442d-faa2-4732-bfe8-6082c7f4cc3b','UId':'ab589e24-1208-4602-83e1-3b0d9a9ddac2','Col':6,'Row':47,'Format':'numberic','Value':'78080505452','TargetCode':''}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{'SheetId':'9e57442d-faa2-4732-bfe8-6082c7f4cc3b','UId':'a1e12271-7d9c-46e1-be1f-d3831e97dba6','Col':4,'Row':48,'Format':'numberic','Value':'266089533440','TargetCode':''}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{'SheetId':'9e57442d-faa2-4732-bfe8-6082c7f4cc3b','UId':'85d94755-db4c-439e-8336-6cbb28df62be','Col':5,'Row':48,'Format':'numberic','Value':'250930009076','TargetCode':''}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{'SheetId':'9e57442d-faa2-4732-bfe8-6082c7f4cc3b','UId':'d8a625ed-973b-4579-990b-8dd486f640c5','Col':6,'Row':48,'Format':'numberic','Value':'266089533440','TargetCode':''}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22),",'Row':",ROW(BCDanhMucDauTu_06029!A22),",","'ColDynamic':",COLUMN(BCDanhMucDauTu_06029!A23),",","'RowDynamic':",ROW(BCDanhMucDauTu_06029!A23),",","'Format':'numberic'",",'Value':'",SUBSTITUTE(BCDanhMucDauTu_06029!A22,"'","\'"),"','TargetCode':''}")</f>
        <v>{'SheetId':'1deb9a6e-dc5a-4908-87cc-034ee9747e20','UId':'b8c20cc2-e76a-461c-ace9-e83abfcc1775','Col':1,'Row':22,'ColDynamic':1,'RowDynamic':23,'Format':'numberic','Value':' ','TargetCode':''}</v>
      </c>
    </row>
    <row r="308" spans="1:1" x14ac:dyDescent="0.2">
      <c r="A308" t="str">
        <f>CONCATENATE("{'SheetId':'1deb9a6e-dc5a-4908-87cc-034ee9747e20'",",","'UId':'e6fa0887-9c0a-49b1-a5d5-d55f5bee7d17'",",'Col':",COLUMN(BCDanhMucDauTu_06029!B22),",'Row':",ROW(BCDanhMucDauTu_06029!B22),",","'ColDynamic':",COLUMN(BCDanhMucDauTu_06029!B23),",","'RowDynamic':",ROW(BCDanhMucDauTu_06029!B23),",","'Format':'string'",",'Value':'",SUBSTITUTE(BCDanhMucDauTu_06029!B22,"'","\'"),"','TargetCode':''}")</f>
        <v>{'SheetId':'1deb9a6e-dc5a-4908-87cc-034ee9747e20','UId':'e6fa0887-9c0a-49b1-a5d5-d55f5bee7d17','Col':2,'Row':22,'ColDynamic':2,'RowDynamic':23,'Format':'string','Value':'Tổng','TargetCode':''}</v>
      </c>
    </row>
    <row r="309" spans="1:1" x14ac:dyDescent="0.2">
      <c r="A309" t="str">
        <f>CONCATENATE("{'SheetId':'1deb9a6e-dc5a-4908-87cc-034ee9747e20'",",","'UId':'6a029111-438c-4c2c-a425-15433a16ea47'",",'Col':",COLUMN(BCDanhMucDauTu_06029!C22),",'Row':",ROW(BCDanhMucDauTu_06029!C22),",","'ColDynamic':",COLUMN(BCDanhMucDauTu_06029!C23),",","'RowDynamic':",ROW(BCDanhMucDauTu_06029!C23),",","'Format':'numberic'",",'Value':'",SUBSTITUTE(BCDanhMucDauTu_06029!C22,"'","\'"),"','TargetCode':''}")</f>
        <v>{'SheetId':'1deb9a6e-dc5a-4908-87cc-034ee9747e20','UId':'6a029111-438c-4c2c-a425-15433a16ea47','Col':3,'Row':22,'ColDynamic':3,'RowDynamic':23,'Format':'numberic','Value':'2252','TargetCode':''}</v>
      </c>
    </row>
    <row r="310" spans="1:1" x14ac:dyDescent="0.2">
      <c r="A310" t="str">
        <f>CONCATENATE("{'SheetId':'1deb9a6e-dc5a-4908-87cc-034ee9747e20'",",","'UId':'2af5b400-8abe-46e3-8b64-7efb4d13db84'",",'Col':",COLUMN(BCDanhMucDauTu_06029!D22),",'Row':",ROW(BCDanhMucDauTu_06029!D22),",","'ColDynamic':",COLUMN(BCDanhMucDauTu_06029!D23),",","'RowDynamic':",ROW(BCDanhMucDauTu_06029!D23),",","'Format':'numberic'",",'Value':'",SUBSTITUTE(BCDanhMucDauTu_06029!D22,"'","\'"),"','TargetCode':''}")</f>
        <v>{'SheetId':'1deb9a6e-dc5a-4908-87cc-034ee9747e20','UId':'2af5b400-8abe-46e3-8b64-7efb4d13db84','Col':4,'Row':22,'ColDynamic':4,'RowDynamic':23,'Format':'numberic','Value':'1614868','TargetCode':''}</v>
      </c>
    </row>
    <row r="311" spans="1:1" x14ac:dyDescent="0.2">
      <c r="A311" t="str">
        <f>CONCATENATE("{'SheetId':'1deb9a6e-dc5a-4908-87cc-034ee9747e20'",",","'UId':'142640d6-6a87-400c-bc3e-fd34124b8a95'",",'Col':",COLUMN(BCDanhMucDauTu_06029!E22),",'Row':",ROW(BCDanhMucDauTu_06029!E22),",","'ColDynamic':",COLUMN(BCDanhMucDauTu_06029!E23),",","'RowDynamic':",ROW(BCDanhMucDauTu_06029!E23),",","'Format':'numberic'",",'Value':'",SUBSTITUTE(BCDanhMucDauTu_06029!E22,"'","\'"),"','TargetCode':''}")</f>
        <v>{'SheetId':'1deb9a6e-dc5a-4908-87cc-034ee9747e20','UId':'142640d6-6a87-400c-bc3e-fd34124b8a95','Col':5,'Row':22,'ColDynamic':5,'RowDynamic':23,'Format':'numberic','Value':'','TargetCode':''}</v>
      </c>
    </row>
    <row r="312" spans="1:1" x14ac:dyDescent="0.2">
      <c r="A312" t="str">
        <f>CONCATENATE("{'SheetId':'1deb9a6e-dc5a-4908-87cc-034ee9747e20'",",","'UId':'a4748164-33b9-46bd-8561-e8b3f76700ee'",",'Col':",COLUMN(BCDanhMucDauTu_06029!F22),",'Row':",ROW(BCDanhMucDauTu_06029!F22),",","'ColDynamic':",COLUMN(BCDanhMucDauTu_06029!F23),",","'RowDynamic':",ROW(BCDanhMucDauTu_06029!F23),",","'Format':'numberic'",",'Value':'",SUBSTITUTE(BCDanhMucDauTu_06029!F22,"'","\'"),"','TargetCode':''}")</f>
        <v>{'SheetId':'1deb9a6e-dc5a-4908-87cc-034ee9747e20','UId':'a4748164-33b9-46bd-8561-e8b3f76700ee','Col':6,'Row':22,'ColDynamic':6,'RowDynamic':23,'Format':'numberic','Value':'162159292390','TargetCode':''}</v>
      </c>
    </row>
    <row r="313" spans="1:1" x14ac:dyDescent="0.2">
      <c r="A313" t="str">
        <f>CONCATENATE("{'SheetId':'1deb9a6e-dc5a-4908-87cc-034ee9747e20'",",","'UId':'8b15b2dd-95b7-4075-8cb9-63831db4f74a'",",'Col':",COLUMN(BCDanhMucDauTu_06029!G22),",'Row':",ROW(BCDanhMucDauTu_06029!G22),",","'ColDynamic':",COLUMN(BCDanhMucDauTu_06029!G23),",","'RowDynamic':",ROW(BCDanhMucDauTu_06029!G23),",","'Format':'numberic'",",'Value':'",SUBSTITUTE(BCDanhMucDauTu_06029!G22,"'","\'"),"','TargetCode':''}")</f>
        <v>{'SheetId':'1deb9a6e-dc5a-4908-87cc-034ee9747e20','UId':'8b15b2dd-95b7-4075-8cb9-63831db4f74a','Col':7,'Row':22,'ColDynamic':7,'RowDynamic':23,'Format':'numberic','Value':'0.602490891321404','TargetCode':''}</v>
      </c>
    </row>
    <row r="314" spans="1:1" x14ac:dyDescent="0.2">
      <c r="A314" t="str">
        <f>CONCATENATE("{'SheetId':'1deb9a6e-dc5a-4908-87cc-034ee9747e20'",",","'UId':'fe496e11-6071-47ac-9042-fb59341ce9d3'",",'Col':",COLUMN(BCDanhMucDauTu_06029!D23),",'Row':",ROW(BCDanhMucDauTu_06029!D23),",","'Format':'numberic'",",'Value':'",SUBSTITUTE(BCDanhMucDauTu_06029!D23,"'","\'"),"','TargetCode':''}")</f>
        <v>{'SheetId':'1deb9a6e-dc5a-4908-87cc-034ee9747e20','UId':'fe496e11-6071-47ac-9042-fb59341ce9d3','Col':4,'Row':23,'Format':'numberic','Value':' ','TargetCode':''}</v>
      </c>
    </row>
    <row r="315" spans="1:1" x14ac:dyDescent="0.2">
      <c r="A315" t="str">
        <f>CONCATENATE("{'SheetId':'1deb9a6e-dc5a-4908-87cc-034ee9747e20'",",","'UId':'8f08a933-d633-4287-845a-9819dc196996'",",'Col':",COLUMN(BCDanhMucDauTu_06029!E23),",'Row':",ROW(BCDanhMucDauTu_06029!E23),",","'Format':'numberic'",",'Value':'",SUBSTITUTE(BCDanhMucDauTu_06029!E23,"'","\'"),"','TargetCode':''}")</f>
        <v>{'SheetId':'1deb9a6e-dc5a-4908-87cc-034ee9747e20','UId':'8f08a933-d633-4287-845a-9819dc196996','Col':5,'Row':23,'Format':'numberic','Value':' ','TargetCode':''}</v>
      </c>
    </row>
    <row r="316" spans="1:1" x14ac:dyDescent="0.2">
      <c r="A316" t="str">
        <f>CONCATENATE("{'SheetId':'1deb9a6e-dc5a-4908-87cc-034ee9747e20'",",","'UId':'dad551f4-82a6-49f9-9019-06cb4c328a89'",",'Col':",COLUMN(BCDanhMucDauTu_06029!F23),",'Row':",ROW(BCDanhMucDauTu_06029!F23),",","'Format':'numberic'",",'Value':'",SUBSTITUTE(BCDanhMucDauTu_06029!F23,"'","\'"),"','TargetCode':''}")</f>
        <v>{'SheetId':'1deb9a6e-dc5a-4908-87cc-034ee9747e20','UId':'dad551f4-82a6-49f9-9019-06cb4c328a89','Col':6,'Row':23,'Format':'numberic','Value':' ','TargetCode':''}</v>
      </c>
    </row>
    <row r="317" spans="1:1" x14ac:dyDescent="0.2">
      <c r="A317" t="str">
        <f>CONCATENATE("{'SheetId':'1deb9a6e-dc5a-4908-87cc-034ee9747e20'",",","'UId':'7bf94847-0bfe-4d96-ab7a-1ce79d9343f5'",",'Col':",COLUMN(BCDanhMucDauTu_06029!G23),",'Row':",ROW(BCDanhMucDauTu_06029!G23),",","'Format':'numberic'",",'Value':'",SUBSTITUTE(BCDanhMucDauTu_06029!G23,"'","\'"),"','TargetCode':''}")</f>
        <v>{'SheetId':'1deb9a6e-dc5a-4908-87cc-034ee9747e20','UId':'7bf94847-0bfe-4d96-ab7a-1ce79d9343f5','Col':7,'Row':23,'Format':'numberic','Value':'','TargetCode':''}</v>
      </c>
    </row>
    <row r="318" spans="1:1" x14ac:dyDescent="0.2">
      <c r="A318" t="str">
        <f>CONCATENATE("{'SheetId':'1deb9a6e-dc5a-4908-87cc-034ee9747e20'",",","'UId':'55eed474-1147-4da3-9086-9e821874c0a4'",",'Col':",COLUMN(BCDanhMucDauTu_06029!A25),",'Row':",ROW(BCDanhMucDauTu_06029!A25),",","'ColDynamic':",COLUMN(BCDanhMucDauTu_06029!A28),",","'RowDynamic':",ROW(BCDanhMucDauTu_06029!A28),",","'Format':'numberic'",",'Value':'",SUBSTITUTE(BCDanhMucDauTu_06029!A25,"'","\'"),"','TargetCode':''}")</f>
        <v>{'SheetId':'1deb9a6e-dc5a-4908-87cc-034ee9747e20','UId':'55eed474-1147-4da3-9086-9e821874c0a4','Col':1,'Row':25,'ColDynamic':1,'RowDynamic':28,'Format':'numberic','Value':' ','TargetCode':''}</v>
      </c>
    </row>
    <row r="319" spans="1:1" x14ac:dyDescent="0.2">
      <c r="A319" t="str">
        <f>CONCATENATE("{'SheetId':'1deb9a6e-dc5a-4908-87cc-034ee9747e20'",",","'UId':'1c32b7bf-2ca1-44a0-8279-a8f01d6b7249'",",'Col':",COLUMN(BCDanhMucDauTu_06029!B25),",'Row':",ROW(BCDanhMucDauTu_06029!B25),",","'ColDynamic':",COLUMN(BCDanhMucDauTu_06029!B28),",","'RowDynamic':",ROW(BCDanhMucDauTu_06029!B28),",","'Format':'string'",",'Value':'",SUBSTITUTE(BCDanhMucDauTu_06029!B25,"'","\'"),"','TargetCode':''}")</f>
        <v>{'SheetId':'1deb9a6e-dc5a-4908-87cc-034ee9747e20','UId':'1c32b7bf-2ca1-44a0-8279-a8f01d6b7249','Col':2,'Row':25,'ColDynamic':2,'RowDynamic':28,'Format':'string','Value':'Tổng','TargetCode':''}</v>
      </c>
    </row>
    <row r="320" spans="1:1" x14ac:dyDescent="0.2">
      <c r="A320" t="str">
        <f>CONCATENATE("{'SheetId':'1deb9a6e-dc5a-4908-87cc-034ee9747e20'",",","'UId':'f6a0865a-7cc4-4bd5-9c41-171ccfbe8908'",",'Col':",COLUMN(BCDanhMucDauTu_06029!C25),",'Row':",ROW(BCDanhMucDauTu_06029!C25),",","'ColDynamic':",COLUMN(BCDanhMucDauTu_06029!C28),",","'RowDynamic':",ROW(BCDanhMucDauTu_06029!C28),",","'Format':'numberic'",",'Value':'",SUBSTITUTE(BCDanhMucDauTu_06029!C25,"'","\'"),"','TargetCode':''}")</f>
        <v>{'SheetId':'1deb9a6e-dc5a-4908-87cc-034ee9747e20','UId':'f6a0865a-7cc4-4bd5-9c41-171ccfbe8908','Col':3,'Row':25,'ColDynamic':3,'RowDynamic':28,'Format':'numberic','Value':'2254','TargetCode':''}</v>
      </c>
    </row>
    <row r="321" spans="1:1" x14ac:dyDescent="0.2">
      <c r="A321" t="str">
        <f>CONCATENATE("{'SheetId':'1deb9a6e-dc5a-4908-87cc-034ee9747e20'",",","'UId':'26677bc1-4784-4b02-a8da-eb1a17958c29'",",'Col':",COLUMN(BCDanhMucDauTu_06029!D25),",'Row':",ROW(BCDanhMucDauTu_06029!D25),",","'ColDynamic':",COLUMN(BCDanhMucDauTu_06029!D28),",","'RowDynamic':",ROW(BCDanhMucDauTu_06029!D28),",","'Format':'numberic'",",'Value':'",SUBSTITUTE(BCDanhMucDauTu_06029!D25,"'","\'"),"','TargetCode':''}")</f>
        <v>{'SheetId':'1deb9a6e-dc5a-4908-87cc-034ee9747e20','UId':'26677bc1-4784-4b02-a8da-eb1a17958c29','Col':4,'Row':25,'ColDynamic':4,'RowDynamic':28,'Format':'numberic','Value':' ','TargetCode':''}</v>
      </c>
    </row>
    <row r="322" spans="1:1" x14ac:dyDescent="0.2">
      <c r="A322" t="str">
        <f>CONCATENATE("{'SheetId':'1deb9a6e-dc5a-4908-87cc-034ee9747e20'",",","'UId':'8088aec8-68fc-443f-8fce-4f1788e831ff'",",'Col':",COLUMN(BCDanhMucDauTu_06029!E25),",'Row':",ROW(BCDanhMucDauTu_06029!E25),",","'ColDynamic':",COLUMN(BCDanhMucDauTu_06029!E28),",","'RowDynamic':",ROW(BCDanhMucDauTu_06029!E28),",","'Format':'numberic'",",'Value':'",SUBSTITUTE(BCDanhMucDauTu_06029!E25,"'","\'"),"','TargetCode':''}")</f>
        <v>{'SheetId':'1deb9a6e-dc5a-4908-87cc-034ee9747e20','UId':'8088aec8-68fc-443f-8fce-4f1788e831ff','Col':5,'Row':25,'ColDynamic':5,'RowDynamic':28,'Format':'numberic','Value':' ','TargetCode':''}</v>
      </c>
    </row>
    <row r="323" spans="1:1" x14ac:dyDescent="0.2">
      <c r="A323" t="str">
        <f>CONCATENATE("{'SheetId':'1deb9a6e-dc5a-4908-87cc-034ee9747e20'",",","'UId':'109895da-3858-4d8d-ab90-543bcf58b23e'",",'Col':",COLUMN(BCDanhMucDauTu_06029!F25),",'Row':",ROW(BCDanhMucDauTu_06029!F25),",","'ColDynamic':",COLUMN(BCDanhMucDauTu_06029!F28),",","'RowDynamic':",ROW(BCDanhMucDauTu_06029!F28),",","'Format':'numberic'",",'Value':'",SUBSTITUTE(BCDanhMucDauTu_06029!F25,"'","\'"),"','TargetCode':''}")</f>
        <v>{'SheetId':'1deb9a6e-dc5a-4908-87cc-034ee9747e20','UId':'109895da-3858-4d8d-ab90-543bcf58b23e','Col':6,'Row':25,'ColDynamic':6,'RowDynamic':28,'Format':'numberic','Value':' ','TargetCode':''}</v>
      </c>
    </row>
    <row r="324" spans="1:1" x14ac:dyDescent="0.2">
      <c r="A324" t="str">
        <f>CONCATENATE("{'SheetId':'1deb9a6e-dc5a-4908-87cc-034ee9747e20'",",","'UId':'b12319f9-b486-4e3c-968f-635c2693280b'",",'Col':",COLUMN(BCDanhMucDauTu_06029!G25),",'Row':",ROW(BCDanhMucDauTu_06029!G25),",","'ColDynamic':",COLUMN(BCDanhMucDauTu_06029!G28),",","'RowDynamic':",ROW(BCDanhMucDauTu_06029!G28),",","'Format':'numberic'",",'Value':'",SUBSTITUTE(BCDanhMucDauTu_06029!G25,"'","\'"),"','TargetCode':''}")</f>
        <v>{'SheetId':'1deb9a6e-dc5a-4908-87cc-034ee9747e20','UId':'b12319f9-b486-4e3c-968f-635c2693280b','Col':7,'Row':25,'ColDynamic':7,'RowDynamic':28,'Format':'numberic','Value':'','TargetCode':''}</v>
      </c>
    </row>
    <row r="325" spans="1:1" x14ac:dyDescent="0.2">
      <c r="A325" t="str">
        <f>CONCATENATE("{'SheetId':'1deb9a6e-dc5a-4908-87cc-034ee9747e20'",",","'UId':'740ad2fc-8f8c-4571-bfbb-d73a204a23fa'",",'Col':",COLUMN(BCDanhMucDauTu_06029!D26),",'Row':",ROW(BCDanhMucDauTu_06029!D26),",","'Format':'numberic'",",'Value':'",SUBSTITUTE(BCDanhMucDauTu_06029!D26,"'","\'"),"','TargetCode':''}")</f>
        <v>{'SheetId':'1deb9a6e-dc5a-4908-87cc-034ee9747e20','UId':'740ad2fc-8f8c-4571-bfbb-d73a204a23fa','Col':4,'Row':26,'Format':'numberic','Value':'1614868','TargetCode':''}</v>
      </c>
    </row>
    <row r="326" spans="1:1" x14ac:dyDescent="0.2">
      <c r="A326" t="str">
        <f>CONCATENATE("{'SheetId':'1deb9a6e-dc5a-4908-87cc-034ee9747e20'",",","'UId':'41643327-c3cb-4259-acbc-d10c8c939580'",",'Col':",COLUMN(BCDanhMucDauTu_06029!E26),",'Row':",ROW(BCDanhMucDauTu_06029!E26),",","'Format':'numberic'",",'Value':'",SUBSTITUTE(BCDanhMucDauTu_06029!E26,"'","\'"),"','TargetCode':''}")</f>
        <v>{'SheetId':'1deb9a6e-dc5a-4908-87cc-034ee9747e20','UId':'41643327-c3cb-4259-acbc-d10c8c939580','Col':5,'Row':26,'Format':'numberic','Value':'     ','TargetCode':''}</v>
      </c>
    </row>
    <row r="327" spans="1:1" x14ac:dyDescent="0.2">
      <c r="A327" t="str">
        <f>CONCATENATE("{'SheetId':'1deb9a6e-dc5a-4908-87cc-034ee9747e20'",",","'UId':'d007d564-0a98-45f4-94c4-a2e4056245bc'",",'Col':",COLUMN(BCDanhMucDauTu_06029!F26),",'Row':",ROW(BCDanhMucDauTu_06029!F26),",","'Format':'numberic'",",'Value':'",SUBSTITUTE(BCDanhMucDauTu_06029!F26,"'","\'"),"','TargetCode':''}")</f>
        <v>{'SheetId':'1deb9a6e-dc5a-4908-87cc-034ee9747e20','UId':'d007d564-0a98-45f4-94c4-a2e4056245bc','Col':6,'Row':26,'Format':'numberic','Value':'162159292390','TargetCode':''}</v>
      </c>
    </row>
    <row r="328" spans="1:1" x14ac:dyDescent="0.2">
      <c r="A328" t="str">
        <f>CONCATENATE("{'SheetId':'1deb9a6e-dc5a-4908-87cc-034ee9747e20'",",","'UId':'87b8e950-d5f9-45b4-8cfb-d8108dd16f8f'",",'Col':",COLUMN(BCDanhMucDauTu_06029!G26),",'Row':",ROW(BCDanhMucDauTu_06029!G26),",","'Format':'numberic'",",'Value':'",SUBSTITUTE(BCDanhMucDauTu_06029!G26,"'","\'"),"','TargetCode':''}")</f>
        <v>{'SheetId':'1deb9a6e-dc5a-4908-87cc-034ee9747e20','UId':'87b8e950-d5f9-45b4-8cfb-d8108dd16f8f','Col':7,'Row':26,'Format':'numberic','Value':'0.602490891321404','TargetCode':''}</v>
      </c>
    </row>
    <row r="329" spans="1:1" x14ac:dyDescent="0.2">
      <c r="A329" t="str">
        <f>CONCATENATE("{'SheetId':'1deb9a6e-dc5a-4908-87cc-034ee9747e20'",",","'UId':'70e2406f-94eb-466f-8d09-837ad44a449c'",",'Col':",COLUMN(BCDanhMucDauTu_06029!D27),",'Row':",ROW(BCDanhMucDauTu_06029!D27),",","'Format':'numberic'",",'Value':'",SUBSTITUTE(BCDanhMucDauTu_06029!D27,"'","\'"),"','TargetCode':''}")</f>
        <v>{'SheetId':'1deb9a6e-dc5a-4908-87cc-034ee9747e20','UId':'70e2406f-94eb-466f-8d09-837ad44a449c','Col':4,'Row':27,'Format':'numberic','Value':' ','TargetCode':''}</v>
      </c>
    </row>
    <row r="330" spans="1:1" x14ac:dyDescent="0.2">
      <c r="A330" t="str">
        <f>CONCATENATE("{'SheetId':'1deb9a6e-dc5a-4908-87cc-034ee9747e20'",",","'UId':'d0c68994-6723-45f4-a51b-ec4a1f1cb761'",",'Col':",COLUMN(BCDanhMucDauTu_06029!E27),",'Row':",ROW(BCDanhMucDauTu_06029!E27),",","'Format':'numberic'",",'Value':'",SUBSTITUTE(BCDanhMucDauTu_06029!E27,"'","\'"),"','TargetCode':''}")</f>
        <v>{'SheetId':'1deb9a6e-dc5a-4908-87cc-034ee9747e20','UId':'d0c68994-6723-45f4-a51b-ec4a1f1cb761','Col':5,'Row':27,'Format':'numberic','Value':' ','TargetCode':''}</v>
      </c>
    </row>
    <row r="331" spans="1:1" x14ac:dyDescent="0.2">
      <c r="A331" t="str">
        <f>CONCATENATE("{'SheetId':'1deb9a6e-dc5a-4908-87cc-034ee9747e20'",",","'UId':'6c78638c-c601-49bf-a9e5-d48c4258eadd'",",'Col':",COLUMN(BCDanhMucDauTu_06029!F27),",'Row':",ROW(BCDanhMucDauTu_06029!F27),",","'Format':'numberic'",",'Value':'",SUBSTITUTE(BCDanhMucDauTu_06029!F27,"'","\'"),"','TargetCode':''}")</f>
        <v>{'SheetId':'1deb9a6e-dc5a-4908-87cc-034ee9747e20','UId':'6c78638c-c601-49bf-a9e5-d48c4258eadd','Col':6,'Row':27,'Format':'numberic','Value':' ','TargetCode':''}</v>
      </c>
    </row>
    <row r="332" spans="1:1" x14ac:dyDescent="0.2">
      <c r="A332" t="str">
        <f>CONCATENATE("{'SheetId':'1deb9a6e-dc5a-4908-87cc-034ee9747e20'",",","'UId':'bb82eed3-a7c3-4954-be20-20a9717d4026'",",'Col':",COLUMN(BCDanhMucDauTu_06029!G27),",'Row':",ROW(BCDanhMucDauTu_06029!G27),",","'Format':'numberic'",",'Value':'",SUBSTITUTE(BCDanhMucDauTu_06029!G27,"'","\'"),"','TargetCode':''}")</f>
        <v>{'SheetId':'1deb9a6e-dc5a-4908-87cc-034ee9747e20','UId':'bb82eed3-a7c3-4954-be20-20a9717d4026','Col':7,'Row':27,'Format':'numberic','Value':'','TargetCode':''}</v>
      </c>
    </row>
    <row r="333" spans="1:1" x14ac:dyDescent="0.2">
      <c r="A333" t="str">
        <f>CONCATENATE("{'SheetId':'1deb9a6e-dc5a-4908-87cc-034ee9747e20'",",","'UId':'4fe6fd2f-049f-4c3b-a78b-58fd08d62d7d'",",'Col':",COLUMN(BCDanhMucDauTu_06029!A29),",'Row':",ROW(BCDanhMucDauTu_06029!A29),",","'ColDynamic':",COLUMN(BCDanhMucDauTu_06029!A32),",","'RowDynamic':",ROW(BCDanhMucDauTu_06029!A32),",","'Format':'numberic'",",'Value':'",SUBSTITUTE(BCDanhMucDauTu_06029!A29,"'","\'"),"','TargetCode':''}")</f>
        <v>{'SheetId':'1deb9a6e-dc5a-4908-87cc-034ee9747e20','UId':'4fe6fd2f-049f-4c3b-a78b-58fd08d62d7d','Col':1,'Row':29,'ColDynamic':1,'RowDynamic':32,'Format':'numberic','Value':' ','TargetCode':''}</v>
      </c>
    </row>
    <row r="334" spans="1:1" x14ac:dyDescent="0.2">
      <c r="A334" t="str">
        <f>CONCATENATE("{'SheetId':'1deb9a6e-dc5a-4908-87cc-034ee9747e20'",",","'UId':'21737fa5-5263-466a-9802-c554ec94ffeb'",",'Col':",COLUMN(BCDanhMucDauTu_06029!B29),",'Row':",ROW(BCDanhMucDauTu_06029!B29),",","'ColDynamic':",COLUMN(BCDanhMucDauTu_06029!B32),",","'RowDynamic':",ROW(BCDanhMucDauTu_06029!B32),",","'Format':'string'",",'Value':'",SUBSTITUTE(BCDanhMucDauTu_06029!B29,"'","\'"),"','TargetCode':''}")</f>
        <v>{'SheetId':'1deb9a6e-dc5a-4908-87cc-034ee9747e20','UId':'21737fa5-5263-466a-9802-c554ec94ffeb','Col':2,'Row':29,'ColDynamic':2,'RowDynamic':32,'Format':'string','Value':'Tổng','TargetCode':''}</v>
      </c>
    </row>
    <row r="335" spans="1:1" x14ac:dyDescent="0.2">
      <c r="A335" t="str">
        <f>CONCATENATE("{'SheetId':'1deb9a6e-dc5a-4908-87cc-034ee9747e20'",",","'UId':'b1780ae8-e3e9-4d68-b8e3-06dc22233b5c'",",'Col':",COLUMN(BCDanhMucDauTu_06029!C29),",'Row':",ROW(BCDanhMucDauTu_06029!C29),",","'ColDynamic':",COLUMN(BCDanhMucDauTu_06029!C32),",","'RowDynamic':",ROW(BCDanhMucDauTu_06029!C32),",","'Format':'numberic'",",'Value':'",SUBSTITUTE(BCDanhMucDauTu_06029!C29,"'","\'"),"','TargetCode':''}")</f>
        <v>{'SheetId':'1deb9a6e-dc5a-4908-87cc-034ee9747e20','UId':'b1780ae8-e3e9-4d68-b8e3-06dc22233b5c','Col':3,'Row':29,'ColDynamic':3,'RowDynamic':32,'Format':'numberic','Value':'2257','TargetCode':''}</v>
      </c>
    </row>
    <row r="336" spans="1:1" x14ac:dyDescent="0.2">
      <c r="A336" t="str">
        <f>CONCATENATE("{'SheetId':'1deb9a6e-dc5a-4908-87cc-034ee9747e20'",",","'UId':'fd0c415a-d2bc-42ee-b389-414f8400dae8'",",'Col':",COLUMN(BCDanhMucDauTu_06029!D29),",'Row':",ROW(BCDanhMucDauTu_06029!D29),",","'ColDynamic':",COLUMN(BCDanhMucDauTu_06029!D32),",","'RowDynamic':",ROW(BCDanhMucDauTu_06029!D32),",","'Format':'numberic'",",'Value':'",SUBSTITUTE(BCDanhMucDauTu_06029!D29,"'","\'"),"','TargetCode':''}")</f>
        <v>{'SheetId':'1deb9a6e-dc5a-4908-87cc-034ee9747e20','UId':'fd0c415a-d2bc-42ee-b389-414f8400dae8','Col':4,'Row':29,'ColDynamic':4,'RowDynamic':32,'Format':'numberic','Value':'                                               ','TargetCode':''}</v>
      </c>
    </row>
    <row r="337" spans="1:1" x14ac:dyDescent="0.2">
      <c r="A337" t="str">
        <f>CONCATENATE("{'SheetId':'1deb9a6e-dc5a-4908-87cc-034ee9747e20'",",","'UId':'816243e8-9c85-4ba1-805c-371f6b4844e4'",",'Col':",COLUMN(BCDanhMucDauTu_06029!E29),",'Row':",ROW(BCDanhMucDauTu_06029!E29),",","'ColDynamic':",COLUMN(BCDanhMucDauTu_06029!E32),",","'RowDynamic':",ROW(BCDanhMucDauTu_06029!E32),",","'Format':'numberic'",",'Value':'",SUBSTITUTE(BCDanhMucDauTu_06029!E29,"'","\'"),"','TargetCode':''}")</f>
        <v>{'SheetId':'1deb9a6e-dc5a-4908-87cc-034ee9747e20','UId':'816243e8-9c85-4ba1-805c-371f6b4844e4','Col':5,'Row':29,'ColDynamic':5,'RowDynamic':32,'Format':'numberic','Value':'                                               ','TargetCode':''}</v>
      </c>
    </row>
    <row r="338" spans="1:1" x14ac:dyDescent="0.2">
      <c r="A338" t="str">
        <f>CONCATENATE("{'SheetId':'1deb9a6e-dc5a-4908-87cc-034ee9747e20'",",","'UId':'2efa8183-1804-400f-919b-54e0d328e017'",",'Col':",COLUMN(BCDanhMucDauTu_06029!F29),",'Row':",ROW(BCDanhMucDauTu_06029!F29),",","'ColDynamic':",COLUMN(BCDanhMucDauTu_06029!F32),",","'RowDynamic':",ROW(BCDanhMucDauTu_06029!F32),",","'Format':'numberic'",",'Value':'",SUBSTITUTE(BCDanhMucDauTu_06029!F29,"'","\'"),"','TargetCode':''}")</f>
        <v>{'SheetId':'1deb9a6e-dc5a-4908-87cc-034ee9747e20','UId':'2efa8183-1804-400f-919b-54e0d328e017','Col':6,'Row':29,'ColDynamic':6,'RowDynamic':32,'Format':'numberic','Value':'7942296909','TargetCode':''}</v>
      </c>
    </row>
    <row r="339" spans="1:1" x14ac:dyDescent="0.2">
      <c r="A339" t="str">
        <f>CONCATENATE("{'SheetId':'1deb9a6e-dc5a-4908-87cc-034ee9747e20'",",","'UId':'890ca93f-4ffa-4063-bc4e-3ca8427d321f'",",'Col':",COLUMN(BCDanhMucDauTu_06029!G29),",'Row':",ROW(BCDanhMucDauTu_06029!G29),",","'ColDynamic':",COLUMN(BCDanhMucDauTu_06029!G32),",","'RowDynamic':",ROW(BCDanhMucDauTu_06029!G32),",","'Format':'numberic'",",'Value':'",SUBSTITUTE(BCDanhMucDauTu_06029!G29,"'","\'"),"','TargetCode':''}")</f>
        <v>{'SheetId':'1deb9a6e-dc5a-4908-87cc-034ee9747e20','UId':'890ca93f-4ffa-4063-bc4e-3ca8427d321f','Col':7,'Row':29,'ColDynamic':7,'RowDynamic':32,'Format':'numberic','Value':'0.0295090184060136','TargetCode':''}</v>
      </c>
    </row>
    <row r="340" spans="1:1" x14ac:dyDescent="0.2">
      <c r="A340" t="str">
        <f>CONCATENATE("{'SheetId':'1deb9a6e-dc5a-4908-87cc-034ee9747e20'",",","'UId':'df249e66-a9ea-45a2-9c76-d51aecb2379d'",",'Col':",COLUMN(BCDanhMucDauTu_06029!D30),",'Row':",ROW(BCDanhMucDauTu_06029!D30),",","'Format':'numberic'",",'Value':'",SUBSTITUTE(BCDanhMucDauTu_06029!D30,"'","\'"),"','TargetCode':''}")</f>
        <v>{'SheetId':'1deb9a6e-dc5a-4908-87cc-034ee9747e20','UId':'df249e66-a9ea-45a2-9c76-d51aecb2379d','Col':4,'Row':30,'Format':'numberic','Value':' ','TargetCode':''}</v>
      </c>
    </row>
    <row r="341" spans="1:1" x14ac:dyDescent="0.2">
      <c r="A341" t="str">
        <f>CONCATENATE("{'SheetId':'1deb9a6e-dc5a-4908-87cc-034ee9747e20'",",","'UId':'a81df1b4-0c26-4bbd-9a9d-27dc4b538b2c'",",'Col':",COLUMN(BCDanhMucDauTu_06029!E30),",'Row':",ROW(BCDanhMucDauTu_06029!E30),",","'Format':'numberic'",",'Value':'",SUBSTITUTE(BCDanhMucDauTu_06029!E30,"'","\'"),"','TargetCode':''}")</f>
        <v>{'SheetId':'1deb9a6e-dc5a-4908-87cc-034ee9747e20','UId':'a81df1b4-0c26-4bbd-9a9d-27dc4b538b2c','Col':5,'Row':30,'Format':'numberic','Value':' ','TargetCode':''}</v>
      </c>
    </row>
    <row r="342" spans="1:1" x14ac:dyDescent="0.2">
      <c r="A342" t="str">
        <f>CONCATENATE("{'SheetId':'1deb9a6e-dc5a-4908-87cc-034ee9747e20'",",","'UId':'4a9e3616-ca24-464d-b5e2-89b07d4dab94'",",'Col':",COLUMN(BCDanhMucDauTu_06029!F30),",'Row':",ROW(BCDanhMucDauTu_06029!F30),",","'Format':'numberic'",",'Value':'",SUBSTITUTE(BCDanhMucDauTu_06029!F30,"'","\'"),"','TargetCode':''}")</f>
        <v>{'SheetId':'1deb9a6e-dc5a-4908-87cc-034ee9747e20','UId':'4a9e3616-ca24-464d-b5e2-89b07d4dab94','Col':6,'Row':30,'Format':'numberic','Value':' ','TargetCode':''}</v>
      </c>
    </row>
    <row r="343" spans="1:1" x14ac:dyDescent="0.2">
      <c r="A343" t="str">
        <f>CONCATENATE("{'SheetId':'1deb9a6e-dc5a-4908-87cc-034ee9747e20'",",","'UId':'4cbb5dbb-7a56-4367-b451-172c5d9fc088'",",'Col':",COLUMN(BCDanhMucDauTu_06029!G30),",'Row':",ROW(BCDanhMucDauTu_06029!G30),",","'Format':'numberic'",",'Value':'",SUBSTITUTE(BCDanhMucDauTu_06029!G30,"'","\'"),"','TargetCode':''}")</f>
        <v>{'SheetId':'1deb9a6e-dc5a-4908-87cc-034ee9747e20','UId':'4cbb5dbb-7a56-4367-b451-172c5d9fc088','Col':7,'Row':30,'Format':'numberic','Value':'','TargetCode':''}</v>
      </c>
    </row>
    <row r="344" spans="1:1" x14ac:dyDescent="0.2">
      <c r="A344" t="str">
        <f>CONCATENATE("{'SheetId':'1deb9a6e-dc5a-4908-87cc-034ee9747e20'",",","'UId':'70357de6-0706-48a2-a361-da95bcaa1827'",",'Col':",COLUMN(BCDanhMucDauTu_06029!D31),",'Row':",ROW(BCDanhMucDauTu_06029!D31),",","'Format':'numberic'",",'Value':'",SUBSTITUTE(BCDanhMucDauTu_06029!D31,"'","\'"),"','TargetCode':''}")</f>
        <v>{'SheetId':'1deb9a6e-dc5a-4908-87cc-034ee9747e20','UId':'70357de6-0706-48a2-a361-da95bcaa1827','Col':4,'Row':31,'Format':'numberic','Value':' ','TargetCode':''}</v>
      </c>
    </row>
    <row r="345" spans="1:1" x14ac:dyDescent="0.2">
      <c r="A345" t="str">
        <f>CONCATENATE("{'SheetId':'1deb9a6e-dc5a-4908-87cc-034ee9747e20'",",","'UId':'4f148c59-190d-4dad-aff9-126f4ce81c6d'",",'Col':",COLUMN(BCDanhMucDauTu_06029!E31),",'Row':",ROW(BCDanhMucDauTu_06029!E31),",","'Format':'numberic'",",'Value':'",SUBSTITUTE(BCDanhMucDauTu_06029!E31,"'","\'"),"','TargetCode':''}")</f>
        <v>{'SheetId':'1deb9a6e-dc5a-4908-87cc-034ee9747e20','UId':'4f148c59-190d-4dad-aff9-126f4ce81c6d','Col':5,'Row':31,'Format':'numberic','Value':' ','TargetCode':''}</v>
      </c>
    </row>
    <row r="346" spans="1:1" x14ac:dyDescent="0.2">
      <c r="A346" t="str">
        <f>CONCATENATE("{'SheetId':'1deb9a6e-dc5a-4908-87cc-034ee9747e20'",",","'UId':'6ba9d2bf-7322-4bb6-be73-05a728f53c5a'",",'Col':",COLUMN(BCDanhMucDauTu_06029!F31),",'Row':",ROW(BCDanhMucDauTu_06029!F31),",","'Format':'numberic'",",'Value':'",SUBSTITUTE(BCDanhMucDauTu_06029!F31,"'","\'"),"','TargetCode':''}")</f>
        <v>{'SheetId':'1deb9a6e-dc5a-4908-87cc-034ee9747e20','UId':'6ba9d2bf-7322-4bb6-be73-05a728f53c5a','Col':6,'Row':31,'Format':'numberic','Value':'3247399918','TargetCode':''}</v>
      </c>
    </row>
    <row r="347" spans="1:1" x14ac:dyDescent="0.2">
      <c r="A347" t="str">
        <f>CONCATENATE("{'SheetId':'1deb9a6e-dc5a-4908-87cc-034ee9747e20'",",","'UId':'cad08826-aed0-458d-a3df-563ee1ca2782'",",'Col':",COLUMN(BCDanhMucDauTu_06029!G31),",'Row':",ROW(BCDanhMucDauTu_06029!G31),",","'Format':'numberic'",",'Value':'",SUBSTITUTE(BCDanhMucDauTu_06029!G31,"'","\'"),"','TargetCode':''}")</f>
        <v>{'SheetId':'1deb9a6e-dc5a-4908-87cc-034ee9747e20','UId':'cad08826-aed0-458d-a3df-563ee1ca2782','Col':7,'Row':31,'Format':'numberic','Value':'0.0120654748934606','TargetCode':''}</v>
      </c>
    </row>
    <row r="348" spans="1:1" x14ac:dyDescent="0.2">
      <c r="A348" t="str">
        <f>CONCATENATE("{'SheetId':'1deb9a6e-dc5a-4908-87cc-034ee9747e20'",",","'UId':'26452794-e0d2-44f2-8c51-7f5465fbf4cf'",",'Col':",COLUMN(BCDanhMucDauTu_06029!A33),",'Row':",ROW(BCDanhMucDauTu_06029!A33),",","'ColDynamic':",COLUMN(BCDanhMucDauTu_06029!A30),",","'RowDynamic':",ROW(BCDanhMucDauTu_06029!A30),",","'Format':'string'",",'Value':'",SUBSTITUTE(BCDanhMucDauTu_06029!A33,"'","\'"),"','TargetCode':''}")</f>
        <v>{'SheetId':'1deb9a6e-dc5a-4908-87cc-034ee9747e20','UId':'26452794-e0d2-44f2-8c51-7f5465fbf4cf','Col':1,'Row':33,'ColDynamic':1,'RowDynamic':30,'Format':'string','Value':' ','TargetCode':''}</v>
      </c>
    </row>
    <row r="349" spans="1:1" x14ac:dyDescent="0.2">
      <c r="A349" t="str">
        <f>CONCATENATE("{'SheetId':'1deb9a6e-dc5a-4908-87cc-034ee9747e20'",",","'UId':'9b14eff9-5e45-4cf1-9494-0604b89ed28b'",",'Col':",COLUMN(BCDanhMucDauTu_06029!B33),",'Row':",ROW(BCDanhMucDauTu_06029!B33),",","'ColDynamic':",COLUMN(BCDanhMucDauTu_06029!B30),",","'RowDynamic':",ROW(BCDanhMucDauTu_06029!B30),",","'Format':'string'",",'Value':'",SUBSTITUTE(BCDanhMucDauTu_06029!B33,"'","\'"),"','TargetCode':''}")</f>
        <v>{'SheetId':'1deb9a6e-dc5a-4908-87cc-034ee9747e20','UId':'9b14eff9-5e45-4cf1-9494-0604b89ed28b','Col':2,'Row':33,'ColDynamic':2,'RowDynamic':30,'Format':'string','Value':'Tiền gửi ngân hàng dưới 3 tháng','TargetCode':''}</v>
      </c>
    </row>
    <row r="350" spans="1:1" x14ac:dyDescent="0.2">
      <c r="A350" t="str">
        <f>CONCATENATE("{'SheetId':'1deb9a6e-dc5a-4908-87cc-034ee9747e20'",",","'UId':'8d66f097-23e3-4ef9-8131-e5ac52c6b32f'",",'Col':",COLUMN(BCDanhMucDauTu_06029!C33),",'Row':",ROW(BCDanhMucDauTu_06029!C33),",","'ColDynamic':",COLUMN(BCDanhMucDauTu_06029!C30),",","'RowDynamic':",ROW(BCDanhMucDauTu_06029!C30),",","'Format':'string'",",'Value':'",SUBSTITUTE(BCDanhMucDauTu_06029!C33,"'","\'"),"','TargetCode':''}")</f>
        <v>{'SheetId':'1deb9a6e-dc5a-4908-87cc-034ee9747e20','UId':'8d66f097-23e3-4ef9-8131-e5ac52c6b32f','Col':3,'Row':33,'ColDynamic':3,'RowDynamic':30,'Format':'string','Value':'2260','TargetCode':''}</v>
      </c>
    </row>
    <row r="351" spans="1:1" x14ac:dyDescent="0.2">
      <c r="A351" t="str">
        <f>CONCATENATE("{'SheetId':'1deb9a6e-dc5a-4908-87cc-034ee9747e20'",",","'UId':'ead9614a-658c-4220-bedf-ca1bfba113ca'",",'Col':",COLUMN(BCDanhMucDauTu_06029!D33),",'Row':",ROW(BCDanhMucDauTu_06029!D33),",","'ColDynamic':",COLUMN(BCDanhMucDauTu_06029!D30),",","'RowDynamic':",ROW(BCDanhMucDauTu_06029!D30),",","'Format':'numberic'",",'Value':'",SUBSTITUTE(BCDanhMucDauTu_06029!D33,"'","\'"),"','TargetCode':''}")</f>
        <v>{'SheetId':'1deb9a6e-dc5a-4908-87cc-034ee9747e20','UId':'ead9614a-658c-4220-bedf-ca1bfba113ca','Col':4,'Row':33,'ColDynamic':4,'RowDynamic':30,'Format':'numberic','Value':' ','TargetCode':''}</v>
      </c>
    </row>
    <row r="352" spans="1:1" x14ac:dyDescent="0.2">
      <c r="A352" t="str">
        <f>CONCATENATE("{'SheetId':'1deb9a6e-dc5a-4908-87cc-034ee9747e20'",",","'UId':'4fdfc09c-5e5b-40ad-b617-c48d140e6fbc'",",'Col':",COLUMN(BCDanhMucDauTu_06029!E33),",'Row':",ROW(BCDanhMucDauTu_06029!E33),",","'ColDynamic':",COLUMN(BCDanhMucDauTu_06029!E30),",","'RowDynamic':",ROW(BCDanhMucDauTu_06029!E30),",","'Format':'numberic'",",'Value':'",SUBSTITUTE(BCDanhMucDauTu_06029!E33,"'","\'"),"','TargetCode':''}")</f>
        <v>{'SheetId':'1deb9a6e-dc5a-4908-87cc-034ee9747e20','UId':'4fdfc09c-5e5b-40ad-b617-c48d140e6fbc','Col':5,'Row':33,'ColDynamic':5,'RowDynamic':30,'Format':'numberic','Value':' ','TargetCode':''}</v>
      </c>
    </row>
    <row r="353" spans="1:1" x14ac:dyDescent="0.2">
      <c r="A353" t="str">
        <f>CONCATENATE("{'SheetId':'1deb9a6e-dc5a-4908-87cc-034ee9747e20'",",","'UId':'ba8351a8-8ef9-4c39-b20c-9e499c7302c4'",",'Col':",COLUMN(BCDanhMucDauTu_06029!F33),",'Row':",ROW(BCDanhMucDauTu_06029!F33),",","'ColDynamic':",COLUMN(BCDanhMucDauTu_06029!F30),",","'RowDynamic':",ROW(BCDanhMucDauTu_06029!F30),",","'Format':'numberic'",",'Value':'",SUBSTITUTE(BCDanhMucDauTu_06029!F33,"'","\'"),"','TargetCode':''}")</f>
        <v>{'SheetId':'1deb9a6e-dc5a-4908-87cc-034ee9747e20','UId':'ba8351a8-8ef9-4c39-b20c-9e499c7302c4','Col':6,'Row':33,'ColDynamic':6,'RowDynamic':30,'Format':'numberic','Value':'16200000000','TargetCode':''}</v>
      </c>
    </row>
    <row r="354" spans="1:1" x14ac:dyDescent="0.2">
      <c r="A354" t="str">
        <f>CONCATENATE("{'SheetId':'1deb9a6e-dc5a-4908-87cc-034ee9747e20'",",","'UId':'20aec549-2649-4108-8c50-4ff697541fea'",",'Col':",COLUMN(BCDanhMucDauTu_06029!G33),",'Row':",ROW(BCDanhMucDauTu_06029!G33),",","'ColDynamic':",COLUMN(BCDanhMucDauTu_06029!G30),",","'RowDynamic':",ROW(BCDanhMucDauTu_06029!G30),",","'Format':'numberic'",",'Value':'",SUBSTITUTE(BCDanhMucDauTu_06029!G33,"'","\'"),"','TargetCode':''}")</f>
        <v>{'SheetId':'1deb9a6e-dc5a-4908-87cc-034ee9747e20','UId':'20aec549-2649-4108-8c50-4ff697541fea','Col':7,'Row':33,'ColDynamic':7,'RowDynamic':30,'Format':'numberic','Value':'0.0601899052194474','TargetCode':''}</v>
      </c>
    </row>
    <row r="355" spans="1:1" x14ac:dyDescent="0.2">
      <c r="A355" t="str">
        <f>CONCATENATE("{'SheetId':'1deb9a6e-dc5a-4908-87cc-034ee9747e20'",",","'UId':'c94d94d7-01a6-4c24-95e6-4f83c62d0567'",",'Col':",COLUMN(BCDanhMucDauTu_06029!A35),",'Row':",ROW(BCDanhMucDauTu_06029!A35),",","'ColDynamic':",COLUMN(BCDanhMucDauTu_06029!A32),",","'RowDynamic':",ROW(BCDanhMucDauTu_06029!A32),",","'Format':'string'",",'Value':'",SUBSTITUTE(BCDanhMucDauTu_06029!A35,"'","\'"),"','TargetCode':''}")</f>
        <v>{'SheetId':'1deb9a6e-dc5a-4908-87cc-034ee9747e20','UId':'c94d94d7-01a6-4c24-95e6-4f83c62d0567','Col':1,'Row':35,'ColDynamic':1,'RowDynamic':32,'Format':'string','Value':' ','TargetCode':''}</v>
      </c>
    </row>
    <row r="356" spans="1:1" x14ac:dyDescent="0.2">
      <c r="A356" t="str">
        <f>CONCATENATE("{'SheetId':'1deb9a6e-dc5a-4908-87cc-034ee9747e20'",",","'UId':'333b59bf-d7bf-4903-a769-681773c5c1d6'",",'Col':",COLUMN(BCDanhMucDauTu_06029!B35),",'Row':",ROW(BCDanhMucDauTu_06029!B35),",","'ColDynamic':",COLUMN(BCDanhMucDauTu_06029!B32),",","'RowDynamic':",ROW(BCDanhMucDauTu_06029!B32),",","'Format':'string'",",'Value':'",SUBSTITUTE(BCDanhMucDauTu_06029!B35,"'","\'"),"','TargetCode':''}")</f>
        <v>{'SheetId':'1deb9a6e-dc5a-4908-87cc-034ee9747e20','UId':'333b59bf-d7bf-4903-a769-681773c5c1d6','Col':2,'Row':35,'ColDynamic':2,'RowDynamic':32,'Format':'string','Value':'Chứng chỉ tiền gửi','TargetCode':''}</v>
      </c>
    </row>
    <row r="357" spans="1:1" x14ac:dyDescent="0.2">
      <c r="A357" t="str">
        <f>CONCATENATE("{'SheetId':'1deb9a6e-dc5a-4908-87cc-034ee9747e20'",",","'UId':'70dcb08c-d0c0-43e8-87c7-cb83b1736902'",",'Col':",COLUMN(BCDanhMucDauTu_06029!C35),",'Row':",ROW(BCDanhMucDauTu_06029!C35),",","'ColDynamic':",COLUMN(BCDanhMucDauTu_06029!C32),",","'RowDynamic':",ROW(BCDanhMucDauTu_06029!C32),",","'Format':'string'",",'Value':'",SUBSTITUTE(BCDanhMucDauTu_06029!C35,"'","\'"),"','TargetCode':''}")</f>
        <v>{'SheetId':'1deb9a6e-dc5a-4908-87cc-034ee9747e20','UId':'70dcb08c-d0c0-43e8-87c7-cb83b1736902','Col':3,'Row':35,'ColDynamic':3,'RowDynamic':32,'Format':'string','Value':'2261','TargetCode':''}</v>
      </c>
    </row>
    <row r="358" spans="1:1" x14ac:dyDescent="0.2">
      <c r="A358" t="str">
        <f>CONCATENATE("{'SheetId':'1deb9a6e-dc5a-4908-87cc-034ee9747e20'",",","'UId':'b98b0710-edbe-464f-91cc-a50943b92e53'",",'Col':",COLUMN(BCDanhMucDauTu_06029!D35),",'Row':",ROW(BCDanhMucDauTu_06029!D35),",","'ColDynamic':",COLUMN(BCDanhMucDauTu_06029!D32),",","'RowDynamic':",ROW(BCDanhMucDauTu_06029!D32),",","'Format':'numberic'",",'Value':'",SUBSTITUTE(BCDanhMucDauTu_06029!D35,"'","\'"),"','TargetCode':''}")</f>
        <v>{'SheetId':'1deb9a6e-dc5a-4908-87cc-034ee9747e20','UId':'b98b0710-edbe-464f-91cc-a50943b92e53','Col':4,'Row':35,'ColDynamic':4,'RowDynamic':32,'Format':'numberic','Value':' ','TargetCode':''}</v>
      </c>
    </row>
    <row r="359" spans="1:1" x14ac:dyDescent="0.2">
      <c r="A359" t="str">
        <f>CONCATENATE("{'SheetId':'1deb9a6e-dc5a-4908-87cc-034ee9747e20'",",","'UId':'1e5e338d-e8d3-484c-a931-f154e681f9d1'",",'Col':",COLUMN(BCDanhMucDauTu_06029!E35),",'Row':",ROW(BCDanhMucDauTu_06029!E35),",","'ColDynamic':",COLUMN(BCDanhMucDauTu_06029!E32),",","'RowDynamic':",ROW(BCDanhMucDauTu_06029!E32),",","'Format':'numberic'",",'Value':'",SUBSTITUTE(BCDanhMucDauTu_06029!E35,"'","\'"),"','TargetCode':''}")</f>
        <v>{'SheetId':'1deb9a6e-dc5a-4908-87cc-034ee9747e20','UId':'1e5e338d-e8d3-484c-a931-f154e681f9d1','Col':5,'Row':35,'ColDynamic':5,'RowDynamic':32,'Format':'numberic','Value':' ','TargetCode':''}</v>
      </c>
    </row>
    <row r="360" spans="1:1" x14ac:dyDescent="0.2">
      <c r="A360" t="str">
        <f>CONCATENATE("{'SheetId':'1deb9a6e-dc5a-4908-87cc-034ee9747e20'",",","'UId':'f0171a12-b46c-408e-9769-0674783f4494'",",'Col':",COLUMN(BCDanhMucDauTu_06029!F35),",'Row':",ROW(BCDanhMucDauTu_06029!F35),",","'ColDynamic':",COLUMN(BCDanhMucDauTu_06029!F32),",","'RowDynamic':",ROW(BCDanhMucDauTu_06029!F32),",","'Format':'numberic'",",'Value':'",SUBSTITUTE(BCDanhMucDauTu_06029!F35,"'","\'"),"','TargetCode':''}")</f>
        <v>{'SheetId':'1deb9a6e-dc5a-4908-87cc-034ee9747e20','UId':'f0171a12-b46c-408e-9769-0674783f4494','Col':6,'Row':35,'ColDynamic':6,'RowDynamic':32,'Format':'numberic','Value':'45026065068','TargetCode':''}</v>
      </c>
    </row>
    <row r="361" spans="1:1" x14ac:dyDescent="0.2">
      <c r="A361" t="str">
        <f>CONCATENATE("{'SheetId':'1deb9a6e-dc5a-4908-87cc-034ee9747e20'",",","'UId':'123dfcbf-9d8f-4865-9abd-67aef0fb2ded'",",'Col':",COLUMN(BCDanhMucDauTu_06029!G35),",'Row':",ROW(BCDanhMucDauTu_06029!G35),",","'ColDynamic':",COLUMN(BCDanhMucDauTu_06029!G32),",","'RowDynamic':",ROW(BCDanhMucDauTu_06029!G32),",","'Format':'numberic'",",'Value':'",SUBSTITUTE(BCDanhMucDauTu_06029!G35,"'","\'"),"','TargetCode':''}")</f>
        <v>{'SheetId':'1deb9a6e-dc5a-4908-87cc-034ee9747e20','UId':'123dfcbf-9d8f-4865-9abd-67aef0fb2ded','Col':7,'Row':35,'ColDynamic':7,'RowDynamic':32,'Format':'numberic','Value':'0.167291024002938','TargetCode':''}</v>
      </c>
    </row>
    <row r="362" spans="1:1" x14ac:dyDescent="0.2">
      <c r="A362" t="str">
        <f>CONCATENATE("{'SheetId':'1deb9a6e-dc5a-4908-87cc-034ee9747e20'",",","'UId':'61c7d7e9-4c4a-4062-8012-4877345d4ca2'",",'Col':",COLUMN(BCDanhMucDauTu_06029!D38),",'Row':",ROW(BCDanhMucDauTu_06029!D38),",","'Format':'numberic'",",'Value':'",SUBSTITUTE(BCDanhMucDauTu_06029!D38,"'","\'"),"','TargetCode':''}")</f>
        <v>{'SheetId':'1deb9a6e-dc5a-4908-87cc-034ee9747e20','UId':'61c7d7e9-4c4a-4062-8012-4877345d4ca2','Col':4,'Row':38,'Format':'numberic','Value':' ','TargetCode':''}</v>
      </c>
    </row>
    <row r="363" spans="1:1" x14ac:dyDescent="0.2">
      <c r="A363" t="str">
        <f>CONCATENATE("{'SheetId':'1deb9a6e-dc5a-4908-87cc-034ee9747e20'",",","'UId':'55eb1cfc-48db-45d7-badc-9126702dbaca'",",'Col':",COLUMN(BCDanhMucDauTu_06029!E38),",'Row':",ROW(BCDanhMucDauTu_06029!E38),",","'Format':'numberic'",",'Value':'",SUBSTITUTE(BCDanhMucDauTu_06029!E38,"'","\'"),"','TargetCode':''}")</f>
        <v>{'SheetId':'1deb9a6e-dc5a-4908-87cc-034ee9747e20','UId':'55eb1cfc-48db-45d7-badc-9126702dbaca','Col':5,'Row':38,'Format':'numberic','Value':' ','TargetCode':''}</v>
      </c>
    </row>
    <row r="364" spans="1:1" x14ac:dyDescent="0.2">
      <c r="A364" t="str">
        <f>CONCATENATE("{'SheetId':'1deb9a6e-dc5a-4908-87cc-034ee9747e20'",",","'UId':'0b0a71cf-8b1c-4a88-a170-2b7251d20ffa'",",'Col':",COLUMN(BCDanhMucDauTu_06029!F38),",'Row':",ROW(BCDanhMucDauTu_06029!F38),",","'Format':'numberic'",",'Value':'",SUBSTITUTE(BCDanhMucDauTu_06029!F38,"'","\'"),"','TargetCode':''}")</f>
        <v>{'SheetId':'1deb9a6e-dc5a-4908-87cc-034ee9747e20','UId':'0b0a71cf-8b1c-4a88-a170-2b7251d20ffa','Col':6,'Row':38,'Format':'numberic','Value':'99046533479','TargetCode':''}</v>
      </c>
    </row>
    <row r="365" spans="1:1" x14ac:dyDescent="0.2">
      <c r="A365" t="str">
        <f>CONCATENATE("{'SheetId':'1deb9a6e-dc5a-4908-87cc-034ee9747e20'",",","'UId':'3ec63538-3a98-477e-b957-0e4550274988'",",'Col':",COLUMN(BCDanhMucDauTu_06029!G38),",'Row':",ROW(BCDanhMucDauTu_06029!G38),",","'Format':'numberic'",",'Value':'",SUBSTITUTE(BCDanhMucDauTu_06029!G38,"'","\'"),"','TargetCode':''}")</f>
        <v>{'SheetId':'1deb9a6e-dc5a-4908-87cc-034ee9747e20','UId':'3ec63538-3a98-477e-b957-0e4550274988','Col':7,'Row':38,'Format':'numberic','Value':'0.368000090272582','TargetCode':''}</v>
      </c>
    </row>
    <row r="366" spans="1:1" x14ac:dyDescent="0.2">
      <c r="A366" t="str">
        <f>CONCATENATE("{'SheetId':'1deb9a6e-dc5a-4908-87cc-034ee9747e20'",",","'UId':'b7e2b881-7166-4008-81ef-36fa655ba0d3'",",'Col':",COLUMN(BCDanhMucDauTu_06029!D39),",'Row':",ROW(BCDanhMucDauTu_06029!D39),",","'Format':'numberic'",",'Value':'",SUBSTITUTE(BCDanhMucDauTu_06029!D39,"'","\'"),"','TargetCode':''}")</f>
        <v>{'SheetId':'1deb9a6e-dc5a-4908-87cc-034ee9747e20','UId':'b7e2b881-7166-4008-81ef-36fa655ba0d3','Col':4,'Row':39,'Format':'numberic','Value':'1614868','TargetCode':''}</v>
      </c>
    </row>
    <row r="367" spans="1:1" x14ac:dyDescent="0.2">
      <c r="A367" t="str">
        <f>CONCATENATE("{'SheetId':'1deb9a6e-dc5a-4908-87cc-034ee9747e20'",",","'UId':'b0198f8c-cffe-4d00-9816-22e0fa96124d'",",'Col':",COLUMN(BCDanhMucDauTu_06029!E39),",'Row':",ROW(BCDanhMucDauTu_06029!E39),",","'Format':'numberic'",",'Value':'",SUBSTITUTE(BCDanhMucDauTu_06029!E39,"'","\'"),"','TargetCode':''}")</f>
        <v>{'SheetId':'1deb9a6e-dc5a-4908-87cc-034ee9747e20','UId':'b0198f8c-cffe-4d00-9816-22e0fa96124d','Col':5,'Row':39,'Format':'numberic','Value':'','TargetCode':''}</v>
      </c>
    </row>
    <row r="368" spans="1:1" x14ac:dyDescent="0.2">
      <c r="A368" t="str">
        <f>CONCATENATE("{'SheetId':'1deb9a6e-dc5a-4908-87cc-034ee9747e20'",",","'UId':'2a23d1c5-766a-4746-bd88-93015d1e4053'",",'Col':",COLUMN(BCDanhMucDauTu_06029!F39),",'Row':",ROW(BCDanhMucDauTu_06029!F39),",","'Format':'numberic'",",'Value':'",SUBSTITUTE(BCDanhMucDauTu_06029!F39,"'","\'"),"','TargetCode':''}")</f>
        <v>{'SheetId':'1deb9a6e-dc5a-4908-87cc-034ee9747e20','UId':'2a23d1c5-766a-4746-bd88-93015d1e4053','Col':6,'Row':39,'Format':'numberic','Value':'269148122778','TargetCode':''}</v>
      </c>
    </row>
    <row r="369" spans="1:1" x14ac:dyDescent="0.2">
      <c r="A369" t="str">
        <f>CONCATENATE("{'SheetId':'1deb9a6e-dc5a-4908-87cc-034ee9747e20'",",","'UId':'ca227d64-7ddf-4c5b-94c2-f07049f1a645'",",'Col':",COLUMN(BCDanhMucDauTu_06029!G39),",'Row':",ROW(BCDanhMucDauTu_06029!G39),",","'Format':'numberic'",",'Value':'",SUBSTITUTE(BCDanhMucDauTu_06029!G39,"'","\'"),"','TargetCode':''}")</f>
        <v>{'SheetId':'1deb9a6e-dc5a-4908-87cc-034ee9747e20','UId':'ca227d64-7ddf-4c5b-94c2-f07049f1a645','Col':7,'Row':39,'Format':'numberic','Value':'1','TargetCode':''}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{'SheetId':'eea37401-614e-480f-bf0c-66e62a21c940','UId':'8fe4c321-a5c4-4a50-a26e-af5571876426','Col':4,'Row':3,'Format':'numberic','Value':'0.0110006882006415','TargetCode':''}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{'SheetId':'eea37401-614e-480f-bf0c-66e62a21c940','UId':'e505df99-52a5-4046-b588-70e17a64bc04','Col':5,'Row':3,'Format':'numberic','Value':'0.0110007600634494','TargetCode':''}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{'SheetId':'eea37401-614e-480f-bf0c-66e62a21c940','UId':'906b49c2-3105-44f5-a32d-07590223a8f2','Col':4,'Row':4,'Format':'numberic','Value':'0.0012327366548859','TargetCode':''}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{'SheetId':'eea37401-614e-480f-bf0c-66e62a21c940','UId':'1292eb8e-a778-4ce5-ab53-509a4c8a9832','Col':5,'Row':4,'Format':'numberic','Value':'0.00127456371658932','TargetCode':''}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{'SheetId':'eea37401-614e-480f-bf0c-66e62a21c940','UId':'043b7f89-a817-4764-b06f-cc2a71ce03b0','Col':4,'Row':5,'Format':'numberic','Value':'0.00135715988506232','TargetCode':''}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{'SheetId':'eea37401-614e-480f-bf0c-66e62a21c940','UId':'99e0f9cc-8606-43f9-8ce6-a58dc892af79','Col':5,'Row':5,'Format':'numberic','Value':'0.00145972169754952','TargetCode':''}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{'SheetId':'eea37401-614e-480f-bf0c-66e62a21c940','UId':'5a5a30c0-7249-46cc-a3d5-6518c7410f2b','Col':4,'Row':6,'Format':'numberic','Value':'0.000468317537710644','TargetCode':''}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{'SheetId':'eea37401-614e-480f-bf0c-66e62a21c940','UId':'b6bb9469-63ab-4fda-88bd-7b1865b669bf','Col':5,'Row':6,'Format':'numberic','Value':'0.000487460053466232','TargetCode':''}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{'SheetId':'eea37401-614e-480f-bf0c-66e62a21c940','UId':'e3f08122-3427-41af-b11b-1a46844a64fc','Col':4,'Row':9,'Format':'numberic','Value':'0.000548347428308008','TargetCode':''}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{'SheetId':'eea37401-614e-480f-bf0c-66e62a21c940','UId':'9e68654a-171d-4fbe-8c69-6a6d18753f97','Col':5,'Row':9,'Format':'numberic','Value':'0.000589786544464453','TargetCode':''}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{'SheetId':'eea37401-614e-480f-bf0c-66e62a21c940','UId':'01528f3a-d80f-403f-9e7e-01c54429c341','Col':4,'Row':10,'Format':'numberic','Value':'0.0148180276037071','TargetCode':''}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{'SheetId':'eea37401-614e-480f-bf0c-66e62a21c940','UId':'2e9dd82c-3e13-4dfb-9508-7eb62f82b7a5','Col':5,'Row':10,'Format':'numberic','Value':'0.0151153421448099','TargetCode':''}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{'SheetId':'eea37401-614e-480f-bf0c-66e62a21c940','UId':'e04710a4-564b-4804-a3c9-8b96b736ccd0','Col':4,'Row':11,'Format':'numberic','Value':'0.353961523070456','TargetCode':''}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{'SheetId':'eea37401-614e-480f-bf0c-66e62a21c940','UId':'0421496e-49be-42f6-bd5e-4ff79e46d605','Col':5,'Row':11,'Format':'numberic','Value':'0.247433148999172','TargetCode':''}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{'SheetId':'eea37401-614e-480f-bf0c-66e62a21c940','UId':'759e81e7-6be1-448f-8880-c7fb179e0f97','Col':4,'Row':14,'Format':'numberic','Value':'180774073600','TargetCode':''}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{'SheetId':'eea37401-614e-480f-bf0c-66e62a21c940','UId':'d55f381c-544c-4c22-a6c9-f44d9ae2c1ab','Col':5,'Row':14,'Format':'numberic','Value':'176009874600','TargetCode':''}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{'SheetId':'eea37401-614e-480f-bf0c-66e62a21c940','UId':'5b9de7f0-70a7-42bf-94c8-d94c81c70e42','Col':4,'Row':15,'Format':'numberic','Value':'180774073600','TargetCode':''}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{'SheetId':'eea37401-614e-480f-bf0c-66e62a21c940','UId':'85d68133-b410-4986-a2ae-00da0ca256bd','Col':5,'Row':15,'Format':'numberic','Value':'176009874600','TargetCode':''}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{'SheetId':'eea37401-614e-480f-bf0c-66e62a21c940','UId':'31f6ac2c-5e3e-4a12-b200-cf5f834a027b','Col':4,'Row':16,'Format':'numberic','Value':'18077407.36','TargetCode':''}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{'SheetId':'eea37401-614e-480f-bf0c-66e62a21c940','UId':'e12c39c4-7956-414a-b632-d0af1c2ab599','Col':5,'Row':16,'Format':'numberic','Value':'17600987.46','TargetCode':''}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{'SheetId':'eea37401-614e-480f-bf0c-66e62a21c940','UId':'b08c24e4-4516-482b-a697-9d62ff87afcf','Col':4,'Row':17,'Format':'numberic','Value':'9935963100','TargetCode':''}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{'SheetId':'eea37401-614e-480f-bf0c-66e62a21c940','UId':'a7ccfa80-7e7d-4308-b36d-abc719c80bf3','Col':5,'Row':17,'Format':'numberic','Value':'4764199000','TargetCode':''}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{'SheetId':'eea37401-614e-480f-bf0c-66e62a21c940','UId':'e8ec4ef9-08e4-4e39-8477-ae21a99e8959','Col':4,'Row':18,'Format':'numberic','Value':'1254612.47','TargetCode':''}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{'SheetId':'eea37401-614e-480f-bf0c-66e62a21c940','UId':'dde8a5b2-e9c7-4f1b-a63c-0174479280ef','Col':5,'Row':18,'Format':'numberic','Value':'764303','TargetCode':''}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{'SheetId':'eea37401-614e-480f-bf0c-66e62a21c940','UId':'0e4c1db2-c20e-4d52-853c-271375cc313a','Col':4,'Row':19,'Format':'numberic','Value':'12546124700','TargetCode':''}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{'SheetId':'eea37401-614e-480f-bf0c-66e62a21c940','UId':'12f0bb36-f2e3-462a-b5c8-133ec8de4536','Col':5,'Row':19,'Format':'numberic','Value':'7643030000','TargetCode':''}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{'SheetId':'eea37401-614e-480f-bf0c-66e62a21c940','UId':'99c017fe-183e-4244-a2e8-3180fad52922','Col':4,'Row':20,'Format':'numberic','Value':'-261016.16','TargetCode':''}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{'SheetId':'eea37401-614e-480f-bf0c-66e62a21c940','UId':'b3b6a8fb-5b81-4dc7-b0e6-531f207f2848','Col':5,'Row':20,'Format':'numberic','Value':'-287883.1','TargetCode':''}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{'SheetId':'eea37401-614e-480f-bf0c-66e62a21c940','UId':'d7299fb4-5fbd-49ea-a765-7a162fd18f1e','Col':4,'Row':21,'Format':'numberic','Value':'-2610161600','TargetCode':''}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{'SheetId':'eea37401-614e-480f-bf0c-66e62a21c940','UId':'15c659ac-ac36-4f95-b662-8fcd6067cf35','Col':5,'Row':21,'Format':'numberic','Value':'-2878831000','TargetCode':''}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{'SheetId':'eea37401-614e-480f-bf0c-66e62a21c940','UId':'232e2092-5dcd-464b-b1fe-07f27efe2d21','Col':4,'Row':22,'Format':'numberic','Value':'190710036700','TargetCode':''}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{'SheetId':'eea37401-614e-480f-bf0c-66e62a21c940','UId':'fa41f074-2315-4e28-81ff-52700c300177','Col':5,'Row':22,'Format':'numberic','Value':'180774073600','TargetCode':''}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{'SheetId':'eea37401-614e-480f-bf0c-66e62a21c940','UId':'d8289881-c7ab-468c-ad5d-bf473cb76780','Col':4,'Row':23,'Format':'numberic','Value':'190710036700','TargetCode':''}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{'SheetId':'eea37401-614e-480f-bf0c-66e62a21c940','UId':'994ed5e1-c943-4620-8991-d05a125691b0','Col':5,'Row':23,'Format':'numberic','Value':'180774073600','TargetCode':''}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{'SheetId':'eea37401-614e-480f-bf0c-66e62a21c940','UId':'7120d041-84df-4b71-aa97-9c53b5ab7f97','Col':4,'Row':24,'Format':'numberic','Value':'19071003.67','TargetCode':''}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{'SheetId':'eea37401-614e-480f-bf0c-66e62a21c940','UId':'ee5817e5-5c8c-481c-bd88-acd0b7e7eb64','Col':5,'Row':24,'Format':'numberic','Value':'18077407.36','TargetCode':''}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{'SheetId':'eea37401-614e-480f-bf0c-66e62a21c940','UId':'83b16c86-f622-444a-8fd4-b601d346c031','Col':4,'Row':25,'Format':'percentage','Value':'0.505','TargetCode':''}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{'SheetId':'eea37401-614e-480f-bf0c-66e62a21c940','UId':'6080a665-802c-4b21-ade4-e67d42c38ace','Col':5,'Row':25,'Format':'percentage','Value':'0.5327','TargetCode':''}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{'SheetId':'eea37401-614e-480f-bf0c-66e62a21c940','UId':'dc7a563a-ad1d-4847-ad52-60ae8b13af41','Col':4,'Row':26,'Format':'percentage','Value':'0.6299','TargetCode':''}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{'SheetId':'eea37401-614e-480f-bf0c-66e62a21c940','UId':'c291a5ad-47fa-4a53-a5d4-2c97806fed49','Col':5,'Row':26,'Format':'percentage','Value':'0.6501','TargetCode':''}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{'SheetId':'eea37401-614e-480f-bf0c-66e62a21c940','UId':'71e817fa-136e-4e66-8e01-e228a752c25d','Col':4,'Row':27,'Format':'percentage','Value':'0.0003','TargetCode':''}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{'SheetId':'eea37401-614e-480f-bf0c-66e62a21c940','UId':'09a70799-3c67-42d0-9f37-8841480fa73f','Col':5,'Row':27,'Format':'percentage','Value':'0.0003','TargetCode':''}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{'SheetId':'eea37401-614e-480f-bf0c-66e62a21c940','UId':'19d7d32d-f72f-4744-9b80-66561ae1073a','Col':4,'Row':28,'Format':'numberic','Value':'6044','TargetCode':''}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{'SheetId':'eea37401-614e-480f-bf0c-66e62a21c940','UId':'2c2fe24e-69d3-4ae8-a8c8-c603f2a4a32c','Col':5,'Row':28,'Format':'numberic','Value':'5871','TargetCode':''}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{'SheetId':'eea37401-614e-480f-bf0c-66e62a21c940','UId':'507c37af-0901-43e1-8af6-f40112c246e3','Col':4,'Row':29,'Format':'numberic','Value':'13952.57','TargetCode':''}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{'SheetId':'eea37401-614e-480f-bf0c-66e62a21c940','UId':'bb1a5a18-9ac0-4a7c-9c34-d6fbecc14baf','Col':5,'Row':29,'Format':'numberic','Value':'13880.86','TargetCode':''}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zoomScale="89" zoomScaleNormal="89" workbookViewId="0">
      <selection activeCell="K31" sqref="K31"/>
    </sheetView>
  </sheetViews>
  <sheetFormatPr defaultRowHeight="12.75" x14ac:dyDescent="0.2"/>
  <cols>
    <col min="1" max="1" width="6.85546875" style="12" customWidth="1"/>
    <col min="2" max="2" width="41.7109375" style="12" customWidth="1"/>
    <col min="3" max="3" width="10.28515625" style="12" customWidth="1"/>
    <col min="4" max="5" width="18.8554687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52" t="s">
        <v>58</v>
      </c>
      <c r="B2" s="52" t="s">
        <v>59</v>
      </c>
      <c r="C2" s="52" t="s">
        <v>60</v>
      </c>
      <c r="D2" s="55" t="s">
        <v>1</v>
      </c>
      <c r="E2" s="55" t="s">
        <v>1</v>
      </c>
      <c r="F2" s="55" t="s">
        <v>1</v>
      </c>
    </row>
    <row r="3" spans="1:12" ht="15" customHeight="1" x14ac:dyDescent="0.25">
      <c r="A3" s="14" t="s">
        <v>61</v>
      </c>
      <c r="B3" s="14" t="s">
        <v>62</v>
      </c>
      <c r="C3" s="14" t="s">
        <v>63</v>
      </c>
      <c r="D3" s="16">
        <v>19447399918</v>
      </c>
      <c r="E3" s="26">
        <v>14343751469</v>
      </c>
      <c r="F3" s="9">
        <v>6.4359465258786885</v>
      </c>
      <c r="J3" s="27"/>
      <c r="K3" s="27"/>
      <c r="L3" s="27"/>
    </row>
    <row r="4" spans="1:12" ht="15" customHeight="1" x14ac:dyDescent="0.25">
      <c r="A4" s="14" t="s">
        <v>1</v>
      </c>
      <c r="B4" s="14" t="s">
        <v>64</v>
      </c>
      <c r="C4" s="14" t="s">
        <v>65</v>
      </c>
      <c r="D4" s="28">
        <v>3247399918</v>
      </c>
      <c r="E4" s="28">
        <v>1143751469</v>
      </c>
      <c r="F4" s="29">
        <v>14.64874533926049</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16200000000</v>
      </c>
      <c r="E6" s="28">
        <v>13200000000</v>
      </c>
      <c r="F6" s="29">
        <v>5.7857142857142856</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241758425951</v>
      </c>
      <c r="E8" s="16">
        <v>232677224179</v>
      </c>
      <c r="F8" s="9">
        <v>1.5112316561339969</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4349367687</v>
      </c>
      <c r="E13" s="16">
        <v>3495620550</v>
      </c>
      <c r="F13" s="9">
        <v>1.3837604756769719</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3592929222</v>
      </c>
      <c r="E16" s="16">
        <v>3198075667</v>
      </c>
      <c r="F16" s="9">
        <v>1.0605059754435868</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269148122778</v>
      </c>
      <c r="E30" s="16">
        <v>253714671865</v>
      </c>
      <c r="F30" s="9">
        <v>1.5876397020268158</v>
      </c>
      <c r="G30" s="27"/>
      <c r="J30" s="27"/>
      <c r="K30" s="27"/>
      <c r="L30" s="27"/>
    </row>
    <row r="31" spans="1:12" ht="15" customHeight="1" x14ac:dyDescent="0.25">
      <c r="A31" s="52" t="s">
        <v>96</v>
      </c>
      <c r="B31" s="52" t="s">
        <v>97</v>
      </c>
      <c r="C31" s="52" t="s">
        <v>98</v>
      </c>
      <c r="D31" s="55" t="s">
        <v>1</v>
      </c>
      <c r="E31" s="55" t="s">
        <v>1</v>
      </c>
      <c r="F31" s="55"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6"/>
      <c r="E34" s="16"/>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3058589338</v>
      </c>
      <c r="E37" s="16">
        <v>2784662789</v>
      </c>
      <c r="F37" s="9">
        <v>0.83464833784388937</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3058589338</v>
      </c>
      <c r="E40" s="16">
        <v>2784662789</v>
      </c>
      <c r="F40" s="9">
        <v>0.83464833784388937</v>
      </c>
      <c r="J40" s="27"/>
      <c r="K40" s="27"/>
      <c r="L40" s="27"/>
    </row>
    <row r="41" spans="1:12" ht="15" customHeight="1" x14ac:dyDescent="0.25">
      <c r="A41" s="14" t="s">
        <v>1</v>
      </c>
      <c r="B41" s="14" t="s">
        <v>111</v>
      </c>
      <c r="C41" s="14" t="s">
        <v>112</v>
      </c>
      <c r="D41" s="16">
        <v>266089533440</v>
      </c>
      <c r="E41" s="16">
        <v>250930009076</v>
      </c>
      <c r="F41" s="9">
        <v>1.6042760865866827</v>
      </c>
      <c r="J41" s="27"/>
      <c r="K41" s="27"/>
      <c r="L41" s="27"/>
    </row>
    <row r="42" spans="1:12" ht="15" customHeight="1" x14ac:dyDescent="0.25">
      <c r="A42" s="14" t="s">
        <v>1</v>
      </c>
      <c r="B42" s="14" t="s">
        <v>113</v>
      </c>
      <c r="C42" s="14" t="s">
        <v>114</v>
      </c>
      <c r="D42" s="16">
        <v>19071003.670000002</v>
      </c>
      <c r="E42" s="16">
        <v>18077407.359999999</v>
      </c>
      <c r="F42" s="9">
        <v>1.480045369175206</v>
      </c>
      <c r="J42" s="27"/>
      <c r="K42" s="27"/>
      <c r="L42" s="27"/>
    </row>
    <row r="43" spans="1:12" ht="15" customHeight="1" x14ac:dyDescent="0.25">
      <c r="A43" s="14" t="s">
        <v>1</v>
      </c>
      <c r="B43" s="14" t="s">
        <v>115</v>
      </c>
      <c r="C43" s="14" t="s">
        <v>116</v>
      </c>
      <c r="D43" s="15">
        <v>13952.57</v>
      </c>
      <c r="E43" s="15">
        <v>13880.86</v>
      </c>
      <c r="F43" s="9">
        <v>1.0839372224621895</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Normal="100" workbookViewId="0">
      <selection activeCell="D48" sqref="D48:F48"/>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52" t="s">
        <v>58</v>
      </c>
      <c r="B2" s="52" t="s">
        <v>119</v>
      </c>
      <c r="C2" s="52" t="s">
        <v>74</v>
      </c>
      <c r="D2" s="25">
        <v>1748420379</v>
      </c>
      <c r="E2" s="25">
        <v>1635238058</v>
      </c>
      <c r="F2" s="25">
        <v>7921562727</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1176576760</v>
      </c>
      <c r="E5" s="16">
        <v>1092977996</v>
      </c>
      <c r="F5" s="16">
        <v>5409865919</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571843619</v>
      </c>
      <c r="E7" s="16">
        <v>542260062</v>
      </c>
      <c r="F7" s="16">
        <v>2511696808</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52" t="s">
        <v>96</v>
      </c>
      <c r="B11" s="52" t="s">
        <v>124</v>
      </c>
      <c r="C11" s="52" t="s">
        <v>125</v>
      </c>
      <c r="D11" s="25">
        <v>324276767</v>
      </c>
      <c r="E11" s="25">
        <v>307541953</v>
      </c>
      <c r="F11" s="25">
        <v>1469116227</v>
      </c>
      <c r="J11" s="27"/>
      <c r="K11" s="27"/>
      <c r="L11" s="27"/>
    </row>
    <row r="12" spans="1:12" ht="15" customHeight="1" x14ac:dyDescent="0.25">
      <c r="A12" s="14" t="s">
        <v>8</v>
      </c>
      <c r="B12" s="14" t="s">
        <v>126</v>
      </c>
      <c r="C12" s="14" t="s">
        <v>127</v>
      </c>
      <c r="D12" s="16">
        <v>240738356</v>
      </c>
      <c r="E12" s="16">
        <v>223825250</v>
      </c>
      <c r="F12" s="16">
        <v>1054054264</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26977130</v>
      </c>
      <c r="E14" s="16">
        <v>25932712</v>
      </c>
      <c r="F14" s="16">
        <v>135253566</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148500000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10248631</v>
      </c>
      <c r="E24" s="16">
        <v>9918030</v>
      </c>
      <c r="F24" s="16">
        <v>50251352</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60000000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677598</v>
      </c>
      <c r="E29" s="16">
        <v>655740</v>
      </c>
      <c r="F29" s="16">
        <v>3322416</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2420858</v>
      </c>
      <c r="E32" s="16">
        <v>3410739</v>
      </c>
      <c r="F32" s="16">
        <v>10932683</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1514194</v>
      </c>
      <c r="E35" s="16">
        <v>2099482</v>
      </c>
      <c r="F35" s="16">
        <v>6801946</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52" t="s">
        <v>144</v>
      </c>
      <c r="B38" s="52" t="s">
        <v>145</v>
      </c>
      <c r="C38" s="52" t="s">
        <v>146</v>
      </c>
      <c r="D38" s="25">
        <v>1424143612</v>
      </c>
      <c r="E38" s="25">
        <v>1327696105</v>
      </c>
      <c r="F38" s="25">
        <v>6452446500</v>
      </c>
      <c r="H38" s="27"/>
      <c r="J38" s="27"/>
      <c r="K38" s="27"/>
      <c r="L38" s="27"/>
    </row>
    <row r="39" spans="1:12" ht="15" customHeight="1" x14ac:dyDescent="0.25">
      <c r="A39" s="52" t="s">
        <v>147</v>
      </c>
      <c r="B39" s="52" t="s">
        <v>148</v>
      </c>
      <c r="C39" s="52" t="s">
        <v>149</v>
      </c>
      <c r="D39" s="25">
        <v>-90208831</v>
      </c>
      <c r="E39" s="25">
        <v>222806375</v>
      </c>
      <c r="F39" s="25">
        <v>275271607</v>
      </c>
      <c r="J39" s="27"/>
      <c r="K39" s="27"/>
      <c r="L39" s="27"/>
    </row>
    <row r="40" spans="1:12" ht="15" customHeight="1" x14ac:dyDescent="0.25">
      <c r="A40" s="14" t="s">
        <v>8</v>
      </c>
      <c r="B40" s="14" t="s">
        <v>150</v>
      </c>
      <c r="C40" s="14" t="s">
        <v>151</v>
      </c>
      <c r="D40" s="16"/>
      <c r="E40" s="16"/>
      <c r="F40" s="16">
        <v>-27610315</v>
      </c>
      <c r="J40" s="27"/>
      <c r="K40" s="27"/>
      <c r="L40" s="27"/>
    </row>
    <row r="41" spans="1:12" ht="15" customHeight="1" x14ac:dyDescent="0.25">
      <c r="A41" s="14" t="s">
        <v>11</v>
      </c>
      <c r="B41" s="14" t="s">
        <v>152</v>
      </c>
      <c r="C41" s="14" t="s">
        <v>153</v>
      </c>
      <c r="D41" s="16">
        <v>-90208831</v>
      </c>
      <c r="E41" s="16">
        <v>222806375</v>
      </c>
      <c r="F41" s="16">
        <v>302881922</v>
      </c>
      <c r="J41" s="27"/>
      <c r="K41" s="27"/>
      <c r="L41" s="27"/>
    </row>
    <row r="42" spans="1:12" ht="15" customHeight="1" x14ac:dyDescent="0.25">
      <c r="A42" s="52" t="s">
        <v>154</v>
      </c>
      <c r="B42" s="52" t="s">
        <v>155</v>
      </c>
      <c r="C42" s="52" t="s">
        <v>156</v>
      </c>
      <c r="D42" s="25">
        <v>1333934781</v>
      </c>
      <c r="E42" s="25">
        <v>1550502480</v>
      </c>
      <c r="F42" s="25">
        <v>6727718107</v>
      </c>
      <c r="J42" s="27"/>
      <c r="K42" s="27"/>
      <c r="L42" s="27"/>
    </row>
    <row r="43" spans="1:12" ht="15" customHeight="1" x14ac:dyDescent="0.25">
      <c r="A43" s="52" t="s">
        <v>157</v>
      </c>
      <c r="B43" s="52" t="s">
        <v>158</v>
      </c>
      <c r="C43" s="52" t="s">
        <v>159</v>
      </c>
      <c r="D43" s="25">
        <v>250930009076</v>
      </c>
      <c r="E43" s="25">
        <v>242795527029</v>
      </c>
      <c r="F43" s="25">
        <v>181281309881</v>
      </c>
      <c r="J43" s="27"/>
      <c r="K43" s="27"/>
      <c r="L43" s="27"/>
    </row>
    <row r="44" spans="1:12" ht="15" customHeight="1" x14ac:dyDescent="0.25">
      <c r="A44" s="52" t="s">
        <v>160</v>
      </c>
      <c r="B44" s="52" t="s">
        <v>161</v>
      </c>
      <c r="C44" s="52" t="s">
        <v>162</v>
      </c>
      <c r="D44" s="25">
        <v>15159524364</v>
      </c>
      <c r="E44" s="25">
        <v>8134482047</v>
      </c>
      <c r="F44" s="25">
        <v>84808223559</v>
      </c>
      <c r="J44" s="27"/>
      <c r="K44" s="27"/>
      <c r="L44" s="27"/>
    </row>
    <row r="45" spans="1:12" ht="15" customHeight="1" x14ac:dyDescent="0.25">
      <c r="A45" s="14" t="s">
        <v>8</v>
      </c>
      <c r="B45" s="14" t="s">
        <v>163</v>
      </c>
      <c r="C45" s="14" t="s">
        <v>164</v>
      </c>
      <c r="D45" s="16">
        <v>1333934781</v>
      </c>
      <c r="E45" s="16">
        <v>1550502480</v>
      </c>
      <c r="F45" s="16">
        <v>6727718107</v>
      </c>
      <c r="J45" s="27"/>
      <c r="K45" s="27"/>
      <c r="L45" s="27"/>
    </row>
    <row r="46" spans="1:12" ht="15" customHeight="1" x14ac:dyDescent="0.25">
      <c r="A46" s="14" t="s">
        <v>11</v>
      </c>
      <c r="B46" s="14" t="s">
        <v>165</v>
      </c>
      <c r="C46" s="14" t="s">
        <v>166</v>
      </c>
      <c r="D46" s="16"/>
      <c r="E46" s="16"/>
      <c r="F46" s="53"/>
    </row>
    <row r="47" spans="1:12" ht="15" customHeight="1" x14ac:dyDescent="0.25">
      <c r="A47" s="14" t="s">
        <v>14</v>
      </c>
      <c r="B47" s="14" t="s">
        <v>167</v>
      </c>
      <c r="C47" s="14" t="s">
        <v>168</v>
      </c>
      <c r="D47" s="16">
        <v>13825589583</v>
      </c>
      <c r="E47" s="16">
        <v>6583979567</v>
      </c>
      <c r="F47" s="16">
        <v>78080505452</v>
      </c>
      <c r="J47" s="27"/>
      <c r="K47" s="27"/>
      <c r="L47" s="27"/>
    </row>
    <row r="48" spans="1:12" ht="15" customHeight="1" x14ac:dyDescent="0.25">
      <c r="A48" s="52" t="s">
        <v>169</v>
      </c>
      <c r="B48" s="52" t="s">
        <v>170</v>
      </c>
      <c r="C48" s="52" t="s">
        <v>171</v>
      </c>
      <c r="D48" s="25">
        <v>266089533440</v>
      </c>
      <c r="E48" s="25">
        <v>250930009076</v>
      </c>
      <c r="F48" s="25">
        <v>266089533440</v>
      </c>
      <c r="J48" s="27"/>
      <c r="K48" s="27"/>
      <c r="L48" s="27"/>
    </row>
    <row r="49" spans="1:6" ht="15" customHeight="1" x14ac:dyDescent="0.25">
      <c r="A49" s="52" t="s">
        <v>172</v>
      </c>
      <c r="B49" s="52" t="s">
        <v>173</v>
      </c>
      <c r="C49" s="52" t="s">
        <v>174</v>
      </c>
      <c r="D49" s="54" t="s">
        <v>1</v>
      </c>
      <c r="E49" s="54" t="s">
        <v>1</v>
      </c>
      <c r="F49" s="54"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M43"/>
  <sheetViews>
    <sheetView tabSelected="1" topLeftCell="A7" zoomScaleNormal="100" workbookViewId="0">
      <selection activeCell="E26" sqref="E26"/>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62" t="s">
        <v>182</v>
      </c>
      <c r="C2" s="62"/>
      <c r="D2" s="62"/>
      <c r="E2" s="62"/>
      <c r="F2" s="62"/>
      <c r="G2" s="62"/>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347</v>
      </c>
      <c r="C13" s="14">
        <v>2251.1</v>
      </c>
      <c r="D13" s="15">
        <v>3000</v>
      </c>
      <c r="E13" s="15">
        <v>100006.38</v>
      </c>
      <c r="F13" s="16">
        <v>300019140</v>
      </c>
      <c r="G13" s="9">
        <v>1.1146989876925993E-3</v>
      </c>
      <c r="H13" s="17"/>
    </row>
    <row r="14" spans="1:8" ht="15" customHeight="1" x14ac:dyDescent="0.25">
      <c r="A14" s="14"/>
      <c r="B14" s="14" t="s">
        <v>340</v>
      </c>
      <c r="C14" s="14">
        <v>2251.1999999999998</v>
      </c>
      <c r="D14" s="15">
        <v>493720</v>
      </c>
      <c r="E14" s="15">
        <v>100350.21</v>
      </c>
      <c r="F14" s="16">
        <v>49544905681</v>
      </c>
      <c r="G14" s="9">
        <v>0.18408044302752152</v>
      </c>
      <c r="H14" s="17"/>
    </row>
    <row r="15" spans="1:8" ht="15" customHeight="1" x14ac:dyDescent="0.25">
      <c r="A15" s="14"/>
      <c r="B15" s="14" t="s">
        <v>343</v>
      </c>
      <c r="C15" s="14">
        <v>2251.3000000000002</v>
      </c>
      <c r="D15" s="15">
        <v>150000</v>
      </c>
      <c r="E15" s="15">
        <v>98117.23</v>
      </c>
      <c r="F15" s="16">
        <v>14717584500</v>
      </c>
      <c r="G15" s="9">
        <v>5.4682099760136264E-2</v>
      </c>
      <c r="H15" s="17"/>
    </row>
    <row r="16" spans="1:8" ht="15" customHeight="1" x14ac:dyDescent="0.25">
      <c r="A16" s="14"/>
      <c r="B16" s="14" t="s">
        <v>345</v>
      </c>
      <c r="C16" s="14">
        <v>2251.4</v>
      </c>
      <c r="D16" s="15">
        <v>170000</v>
      </c>
      <c r="E16" s="15">
        <v>102222.58</v>
      </c>
      <c r="F16" s="16">
        <v>17377838600</v>
      </c>
      <c r="G16" s="9">
        <v>6.4566077669929237E-2</v>
      </c>
      <c r="H16" s="17"/>
    </row>
    <row r="17" spans="1:8" ht="15" customHeight="1" x14ac:dyDescent="0.25">
      <c r="A17" s="14"/>
      <c r="B17" s="14" t="s">
        <v>346</v>
      </c>
      <c r="C17" s="14">
        <v>2251.5</v>
      </c>
      <c r="D17" s="15">
        <v>205598</v>
      </c>
      <c r="E17" s="15">
        <v>98047.77</v>
      </c>
      <c r="F17" s="16">
        <v>20158425416</v>
      </c>
      <c r="G17" s="9">
        <v>7.4897142911255474E-2</v>
      </c>
      <c r="H17" s="17"/>
    </row>
    <row r="18" spans="1:8" ht="15" customHeight="1" x14ac:dyDescent="0.25">
      <c r="A18" s="14"/>
      <c r="B18" s="14" t="s">
        <v>351</v>
      </c>
      <c r="C18" s="14">
        <v>2251.6</v>
      </c>
      <c r="D18" s="15">
        <v>62550</v>
      </c>
      <c r="E18" s="15">
        <v>94977.55</v>
      </c>
      <c r="F18" s="16">
        <v>5940845753</v>
      </c>
      <c r="G18" s="9">
        <v>2.2072774246692985E-2</v>
      </c>
      <c r="H18" s="17"/>
    </row>
    <row r="19" spans="1:8" ht="15" customHeight="1" x14ac:dyDescent="0.25">
      <c r="A19" s="14"/>
      <c r="B19" s="14" t="s">
        <v>339</v>
      </c>
      <c r="C19" s="14">
        <v>2251.6999999999998</v>
      </c>
      <c r="D19" s="15">
        <v>290000</v>
      </c>
      <c r="E19" s="15">
        <v>103849.77</v>
      </c>
      <c r="F19" s="16">
        <v>30116433300</v>
      </c>
      <c r="G19" s="9">
        <v>0.11189538678239556</v>
      </c>
      <c r="H19" s="17"/>
    </row>
    <row r="20" spans="1:8" ht="15" customHeight="1" x14ac:dyDescent="0.25">
      <c r="A20" s="14"/>
      <c r="B20" s="14" t="s">
        <v>348</v>
      </c>
      <c r="C20" s="14">
        <v>2251.8000000000002</v>
      </c>
      <c r="D20" s="15">
        <v>80000</v>
      </c>
      <c r="E20" s="15">
        <v>100009.49</v>
      </c>
      <c r="F20" s="16">
        <v>8000758904</v>
      </c>
      <c r="G20" s="9">
        <v>2.9726229636753674E-2</v>
      </c>
      <c r="H20" s="17"/>
    </row>
    <row r="21" spans="1:8" ht="15" customHeight="1" x14ac:dyDescent="0.25">
      <c r="A21" s="14"/>
      <c r="B21" s="14" t="s">
        <v>349</v>
      </c>
      <c r="C21" s="14">
        <v>2251.9</v>
      </c>
      <c r="D21" s="15">
        <v>160000</v>
      </c>
      <c r="E21" s="15">
        <v>100015.51</v>
      </c>
      <c r="F21" s="16">
        <v>16002481096</v>
      </c>
      <c r="G21" s="9">
        <v>5.9456038299027042E-2</v>
      </c>
      <c r="H21" s="17"/>
    </row>
    <row r="22" spans="1:8" s="47" customFormat="1" ht="15" customHeight="1" x14ac:dyDescent="0.25">
      <c r="A22" s="45" t="s">
        <v>1</v>
      </c>
      <c r="B22" s="45" t="s">
        <v>183</v>
      </c>
      <c r="C22" s="45" t="s">
        <v>194</v>
      </c>
      <c r="D22" s="21">
        <v>1614868</v>
      </c>
      <c r="E22" s="21"/>
      <c r="F22" s="21">
        <v>162159292390</v>
      </c>
      <c r="G22" s="23">
        <v>0.60249089132140443</v>
      </c>
      <c r="H22" s="46"/>
    </row>
    <row r="23" spans="1:8" ht="15" customHeight="1" x14ac:dyDescent="0.25">
      <c r="A23" s="33" t="s">
        <v>195</v>
      </c>
      <c r="B23" s="33" t="s">
        <v>196</v>
      </c>
      <c r="C23" s="33" t="s">
        <v>197</v>
      </c>
      <c r="D23" s="33" t="s">
        <v>1</v>
      </c>
      <c r="E23" s="33" t="s">
        <v>1</v>
      </c>
      <c r="F23" s="33" t="s">
        <v>1</v>
      </c>
      <c r="G23" s="9" t="str">
        <f t="shared" ref="G23:G36" si="0">IFERROR(F23/$F$39,"")</f>
        <v/>
      </c>
      <c r="H23" s="17"/>
    </row>
    <row r="24" spans="1:8" ht="15" customHeight="1" x14ac:dyDescent="0.25">
      <c r="A24" s="14" t="s">
        <v>66</v>
      </c>
      <c r="B24" s="14" t="s">
        <v>66</v>
      </c>
      <c r="C24" s="14" t="s">
        <v>66</v>
      </c>
      <c r="D24" s="14" t="s">
        <v>66</v>
      </c>
      <c r="E24" s="14" t="s">
        <v>66</v>
      </c>
      <c r="F24" s="14" t="s">
        <v>66</v>
      </c>
      <c r="G24" s="9" t="str">
        <f t="shared" si="0"/>
        <v/>
      </c>
      <c r="H24" s="17"/>
    </row>
    <row r="25" spans="1:8" ht="15.75" customHeight="1" x14ac:dyDescent="0.25">
      <c r="A25" s="14" t="s">
        <v>1</v>
      </c>
      <c r="B25" s="14" t="s">
        <v>183</v>
      </c>
      <c r="C25" s="14" t="s">
        <v>198</v>
      </c>
      <c r="D25" s="14" t="s">
        <v>1</v>
      </c>
      <c r="E25" s="14" t="s">
        <v>1</v>
      </c>
      <c r="F25" s="14" t="s">
        <v>1</v>
      </c>
      <c r="G25" s="9" t="str">
        <f t="shared" si="0"/>
        <v/>
      </c>
      <c r="H25" s="17"/>
    </row>
    <row r="26" spans="1:8" ht="15" customHeight="1" x14ac:dyDescent="0.25">
      <c r="A26" s="14" t="s">
        <v>1</v>
      </c>
      <c r="B26" s="14" t="s">
        <v>199</v>
      </c>
      <c r="C26" s="14" t="s">
        <v>200</v>
      </c>
      <c r="D26" s="16">
        <v>1614868</v>
      </c>
      <c r="E26" s="20" t="s">
        <v>352</v>
      </c>
      <c r="F26" s="16">
        <v>162159292390</v>
      </c>
      <c r="G26" s="9">
        <v>0.60249089132140443</v>
      </c>
      <c r="H26" s="17"/>
    </row>
    <row r="27" spans="1:8" ht="15" customHeight="1" x14ac:dyDescent="0.25">
      <c r="A27" s="33" t="s">
        <v>201</v>
      </c>
      <c r="B27" s="33" t="s">
        <v>202</v>
      </c>
      <c r="C27" s="33" t="s">
        <v>203</v>
      </c>
      <c r="D27" s="33" t="s">
        <v>1</v>
      </c>
      <c r="E27" s="33" t="s">
        <v>1</v>
      </c>
      <c r="F27" s="33" t="s">
        <v>1</v>
      </c>
      <c r="G27" s="9" t="str">
        <f t="shared" si="0"/>
        <v/>
      </c>
      <c r="H27" s="17"/>
    </row>
    <row r="28" spans="1:8" ht="15" customHeight="1" x14ac:dyDescent="0.25">
      <c r="A28" s="14" t="s">
        <v>66</v>
      </c>
      <c r="B28" s="14" t="s">
        <v>66</v>
      </c>
      <c r="C28" s="14" t="s">
        <v>66</v>
      </c>
      <c r="D28" s="14" t="s">
        <v>66</v>
      </c>
      <c r="E28" s="14" t="s">
        <v>66</v>
      </c>
      <c r="F28" s="14" t="s">
        <v>66</v>
      </c>
      <c r="G28" s="9" t="str">
        <f t="shared" si="0"/>
        <v/>
      </c>
      <c r="H28" s="17"/>
    </row>
    <row r="29" spans="1:8" s="47" customFormat="1" ht="15" customHeight="1" x14ac:dyDescent="0.25">
      <c r="A29" s="45" t="s">
        <v>1</v>
      </c>
      <c r="B29" s="45" t="s">
        <v>183</v>
      </c>
      <c r="C29" s="45" t="s">
        <v>204</v>
      </c>
      <c r="D29" s="45" t="s">
        <v>344</v>
      </c>
      <c r="E29" s="45" t="s">
        <v>344</v>
      </c>
      <c r="F29" s="21">
        <v>7942296909</v>
      </c>
      <c r="G29" s="23">
        <v>2.9509018406013561E-2</v>
      </c>
      <c r="H29" s="46"/>
    </row>
    <row r="30" spans="1:8" ht="15" customHeight="1" x14ac:dyDescent="0.25">
      <c r="A30" s="33" t="s">
        <v>205</v>
      </c>
      <c r="B30" s="33" t="s">
        <v>64</v>
      </c>
      <c r="C30" s="33" t="s">
        <v>206</v>
      </c>
      <c r="D30" s="33" t="s">
        <v>1</v>
      </c>
      <c r="E30" s="33" t="s">
        <v>1</v>
      </c>
      <c r="F30" s="33" t="s">
        <v>1</v>
      </c>
      <c r="G30" s="33" t="str">
        <f t="shared" si="0"/>
        <v/>
      </c>
      <c r="H30" s="17"/>
    </row>
    <row r="31" spans="1:8" ht="15" customHeight="1" x14ac:dyDescent="0.25">
      <c r="A31" s="14" t="s">
        <v>1</v>
      </c>
      <c r="B31" s="14" t="s">
        <v>207</v>
      </c>
      <c r="C31" s="14" t="s">
        <v>208</v>
      </c>
      <c r="D31" s="14" t="s">
        <v>1</v>
      </c>
      <c r="E31" s="14" t="s">
        <v>1</v>
      </c>
      <c r="F31" s="18">
        <v>3247399918</v>
      </c>
      <c r="G31" s="9">
        <v>1.2065474893460562E-2</v>
      </c>
      <c r="H31" s="17"/>
    </row>
    <row r="32" spans="1:8" ht="15" customHeight="1" x14ac:dyDescent="0.25">
      <c r="A32" s="14" t="s">
        <v>66</v>
      </c>
      <c r="B32" s="14" t="s">
        <v>66</v>
      </c>
      <c r="C32" s="14" t="s">
        <v>66</v>
      </c>
      <c r="D32" s="14" t="s">
        <v>66</v>
      </c>
      <c r="E32" s="14" t="s">
        <v>66</v>
      </c>
      <c r="F32" s="19" t="s">
        <v>66</v>
      </c>
      <c r="G32" s="14" t="str">
        <f t="shared" si="0"/>
        <v/>
      </c>
      <c r="H32" s="17"/>
    </row>
    <row r="33" spans="1:13" ht="15" customHeight="1" x14ac:dyDescent="0.25">
      <c r="A33" s="14" t="s">
        <v>1</v>
      </c>
      <c r="B33" s="20" t="s">
        <v>338</v>
      </c>
      <c r="C33" s="14" t="s">
        <v>209</v>
      </c>
      <c r="D33" s="14" t="s">
        <v>1</v>
      </c>
      <c r="E33" s="14" t="s">
        <v>1</v>
      </c>
      <c r="F33" s="18">
        <v>16200000000</v>
      </c>
      <c r="G33" s="10">
        <v>6.0189905219447358E-2</v>
      </c>
      <c r="H33" s="17"/>
    </row>
    <row r="34" spans="1:13" ht="15" customHeight="1" x14ac:dyDescent="0.25">
      <c r="A34" s="14" t="s">
        <v>66</v>
      </c>
      <c r="B34" s="14" t="s">
        <v>66</v>
      </c>
      <c r="C34" s="14" t="s">
        <v>66</v>
      </c>
      <c r="D34" s="14" t="s">
        <v>66</v>
      </c>
      <c r="E34" s="14" t="s">
        <v>66</v>
      </c>
      <c r="F34" s="19" t="s">
        <v>66</v>
      </c>
      <c r="G34" s="14" t="str">
        <f t="shared" si="0"/>
        <v/>
      </c>
      <c r="H34" s="17"/>
    </row>
    <row r="35" spans="1:13" ht="15" customHeight="1" x14ac:dyDescent="0.25">
      <c r="A35" s="14" t="s">
        <v>1</v>
      </c>
      <c r="B35" s="20" t="s">
        <v>326</v>
      </c>
      <c r="C35" s="14">
        <v>2261</v>
      </c>
      <c r="D35" s="14" t="s">
        <v>1</v>
      </c>
      <c r="E35" s="14" t="s">
        <v>1</v>
      </c>
      <c r="F35" s="18">
        <v>45026065068</v>
      </c>
      <c r="G35" s="9">
        <v>0.16729102400293763</v>
      </c>
      <c r="H35" s="17"/>
    </row>
    <row r="36" spans="1:13" ht="15" customHeight="1" x14ac:dyDescent="0.25">
      <c r="A36" s="14" t="s">
        <v>66</v>
      </c>
      <c r="B36" s="20" t="s">
        <v>341</v>
      </c>
      <c r="C36" s="14" t="s">
        <v>66</v>
      </c>
      <c r="D36" s="14" t="s">
        <v>66</v>
      </c>
      <c r="E36" s="14" t="s">
        <v>66</v>
      </c>
      <c r="F36" s="18" t="s">
        <v>66</v>
      </c>
      <c r="G36" s="9" t="str">
        <f t="shared" si="0"/>
        <v/>
      </c>
      <c r="H36" s="17"/>
    </row>
    <row r="37" spans="1:13" ht="15" customHeight="1" x14ac:dyDescent="0.25">
      <c r="A37" s="14" t="s">
        <v>1</v>
      </c>
      <c r="B37" s="20" t="s">
        <v>342</v>
      </c>
      <c r="C37" s="14">
        <v>2262</v>
      </c>
      <c r="D37" s="14" t="s">
        <v>1</v>
      </c>
      <c r="E37" s="14" t="s">
        <v>1</v>
      </c>
      <c r="F37" s="18">
        <v>34573068493</v>
      </c>
      <c r="G37" s="9">
        <v>0.12845368615673652</v>
      </c>
      <c r="H37" s="34"/>
      <c r="L37" s="56">
        <f>SUM(L38:L41)</f>
        <v>0</v>
      </c>
      <c r="M37" s="57" t="str">
        <f>IFERROR(L37/$F$54, " ")</f>
        <v xml:space="preserve"> </v>
      </c>
    </row>
    <row r="38" spans="1:13" s="47" customFormat="1" ht="15" customHeight="1" x14ac:dyDescent="0.25">
      <c r="A38" s="45" t="s">
        <v>1</v>
      </c>
      <c r="B38" s="45" t="s">
        <v>183</v>
      </c>
      <c r="C38" s="45">
        <v>2263</v>
      </c>
      <c r="D38" s="45" t="s">
        <v>1</v>
      </c>
      <c r="E38" s="45" t="s">
        <v>1</v>
      </c>
      <c r="F38" s="48">
        <v>99046533479</v>
      </c>
      <c r="G38" s="23">
        <v>0.36800009027258207</v>
      </c>
      <c r="H38" s="46"/>
    </row>
    <row r="39" spans="1:13" ht="15" customHeight="1" x14ac:dyDescent="0.25">
      <c r="A39" s="33" t="s">
        <v>160</v>
      </c>
      <c r="B39" s="33" t="s">
        <v>210</v>
      </c>
      <c r="C39" s="33" t="s">
        <v>211</v>
      </c>
      <c r="D39" s="21">
        <v>1614868</v>
      </c>
      <c r="E39" s="14"/>
      <c r="F39" s="22">
        <v>269148122778</v>
      </c>
      <c r="G39" s="23">
        <v>1</v>
      </c>
      <c r="H39" s="17"/>
    </row>
    <row r="40" spans="1:13" ht="15" customHeight="1" x14ac:dyDescent="0.25">
      <c r="A40" s="24" t="s">
        <v>1</v>
      </c>
      <c r="B40" s="24" t="s">
        <v>1</v>
      </c>
      <c r="C40" s="24" t="s">
        <v>1</v>
      </c>
      <c r="D40" s="24" t="s">
        <v>1</v>
      </c>
      <c r="E40" s="24" t="s">
        <v>1</v>
      </c>
      <c r="F40" s="24" t="s">
        <v>1</v>
      </c>
      <c r="G40" s="24" t="s">
        <v>1</v>
      </c>
    </row>
    <row r="43" spans="1:13" x14ac:dyDescent="0.2">
      <c r="G43"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63" t="s">
        <v>5</v>
      </c>
      <c r="B1" s="63" t="s">
        <v>212</v>
      </c>
      <c r="C1" s="63" t="s">
        <v>213</v>
      </c>
      <c r="D1" s="63" t="s">
        <v>214</v>
      </c>
      <c r="E1" s="63" t="s">
        <v>215</v>
      </c>
      <c r="F1" s="63" t="s">
        <v>216</v>
      </c>
      <c r="G1" s="63" t="s">
        <v>217</v>
      </c>
      <c r="H1" s="63"/>
      <c r="I1" s="63" t="s">
        <v>218</v>
      </c>
      <c r="J1" s="63"/>
    </row>
    <row r="2" spans="1:10" ht="15" customHeight="1" x14ac:dyDescent="0.2">
      <c r="A2" s="63"/>
      <c r="B2" s="63"/>
      <c r="C2" s="63"/>
      <c r="D2" s="63"/>
      <c r="E2" s="63"/>
      <c r="F2" s="63"/>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opLeftCell="A13" workbookViewId="0">
      <selection activeCell="I25" sqref="I25"/>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5" t="s">
        <v>117</v>
      </c>
      <c r="C1" s="35" t="s">
        <v>54</v>
      </c>
      <c r="D1" s="35" t="s">
        <v>234</v>
      </c>
      <c r="E1" s="35" t="s">
        <v>235</v>
      </c>
    </row>
    <row r="2" spans="1:9" ht="15.75" x14ac:dyDescent="0.25">
      <c r="A2" s="13" t="s">
        <v>58</v>
      </c>
      <c r="B2" s="36" t="s">
        <v>236</v>
      </c>
      <c r="C2" s="36" t="s">
        <v>184</v>
      </c>
      <c r="D2" s="36" t="s">
        <v>1</v>
      </c>
      <c r="E2" s="36" t="s">
        <v>1</v>
      </c>
    </row>
    <row r="3" spans="1:9" ht="31.5" x14ac:dyDescent="0.25">
      <c r="A3" s="14" t="s">
        <v>8</v>
      </c>
      <c r="B3" s="37" t="s">
        <v>237</v>
      </c>
      <c r="C3" s="38" t="s">
        <v>238</v>
      </c>
      <c r="D3" s="39">
        <v>1.1000688200641479E-2</v>
      </c>
      <c r="E3" s="40">
        <v>1.1000760063449371E-2</v>
      </c>
      <c r="H3" s="32"/>
      <c r="I3" s="32"/>
    </row>
    <row r="4" spans="1:9" ht="31.5" x14ac:dyDescent="0.25">
      <c r="A4" s="14" t="s">
        <v>11</v>
      </c>
      <c r="B4" s="37" t="s">
        <v>239</v>
      </c>
      <c r="C4" s="38" t="s">
        <v>240</v>
      </c>
      <c r="D4" s="39">
        <v>1.2327366548859013E-3</v>
      </c>
      <c r="E4" s="40">
        <v>1.2745637165893222E-3</v>
      </c>
      <c r="H4" s="32"/>
      <c r="I4" s="32"/>
    </row>
    <row r="5" spans="1:9" ht="47.25" x14ac:dyDescent="0.25">
      <c r="A5" s="14" t="s">
        <v>14</v>
      </c>
      <c r="B5" s="37" t="s">
        <v>241</v>
      </c>
      <c r="C5" s="38" t="s">
        <v>242</v>
      </c>
      <c r="D5" s="39">
        <v>1.35715988506232E-3</v>
      </c>
      <c r="E5" s="40">
        <v>1.4597216975495225E-3</v>
      </c>
      <c r="H5" s="32"/>
      <c r="I5" s="32"/>
    </row>
    <row r="6" spans="1:9" ht="31.5" x14ac:dyDescent="0.25">
      <c r="A6" s="14" t="s">
        <v>17</v>
      </c>
      <c r="B6" s="37" t="s">
        <v>243</v>
      </c>
      <c r="C6" s="38" t="s">
        <v>244</v>
      </c>
      <c r="D6" s="39">
        <v>4.6831753771064413E-4</v>
      </c>
      <c r="E6" s="40">
        <v>4.8746005346623193E-4</v>
      </c>
      <c r="H6" s="32"/>
      <c r="I6" s="32"/>
    </row>
    <row r="7" spans="1:9" ht="31.5" x14ac:dyDescent="0.25">
      <c r="A7" s="14" t="s">
        <v>20</v>
      </c>
      <c r="B7" s="37" t="s">
        <v>245</v>
      </c>
      <c r="C7" s="38" t="s">
        <v>246</v>
      </c>
      <c r="D7" s="39">
        <v>0</v>
      </c>
      <c r="E7" s="40">
        <v>0</v>
      </c>
      <c r="H7" s="32"/>
      <c r="I7" s="32"/>
    </row>
    <row r="8" spans="1:9" ht="31.5" x14ac:dyDescent="0.25">
      <c r="A8" s="14" t="s">
        <v>23</v>
      </c>
      <c r="B8" s="37" t="s">
        <v>247</v>
      </c>
      <c r="C8" s="38" t="s">
        <v>248</v>
      </c>
      <c r="D8" s="39">
        <v>0</v>
      </c>
      <c r="E8" s="40">
        <v>0</v>
      </c>
      <c r="H8" s="32"/>
      <c r="I8" s="32"/>
    </row>
    <row r="9" spans="1:9" ht="47.25" x14ac:dyDescent="0.25">
      <c r="A9" s="14" t="s">
        <v>26</v>
      </c>
      <c r="B9" s="37" t="s">
        <v>249</v>
      </c>
      <c r="C9" s="38" t="s">
        <v>250</v>
      </c>
      <c r="D9" s="39">
        <v>5.4834742830800812E-4</v>
      </c>
      <c r="E9" s="40">
        <v>5.8978654446445347E-4</v>
      </c>
      <c r="H9" s="32"/>
      <c r="I9" s="32"/>
    </row>
    <row r="10" spans="1:9" ht="15.75" x14ac:dyDescent="0.25">
      <c r="A10" s="14" t="s">
        <v>29</v>
      </c>
      <c r="B10" s="37" t="s">
        <v>251</v>
      </c>
      <c r="C10" s="38" t="s">
        <v>252</v>
      </c>
      <c r="D10" s="39">
        <v>1.4818027603707096E-2</v>
      </c>
      <c r="E10" s="40">
        <v>1.5115342144809949E-2</v>
      </c>
      <c r="H10" s="32"/>
      <c r="I10" s="32"/>
    </row>
    <row r="11" spans="1:9" ht="15.75" x14ac:dyDescent="0.25">
      <c r="A11" s="14" t="s">
        <v>32</v>
      </c>
      <c r="B11" s="37" t="s">
        <v>253</v>
      </c>
      <c r="C11" s="38" t="s">
        <v>254</v>
      </c>
      <c r="D11" s="39">
        <v>0.35396152307045575</v>
      </c>
      <c r="E11" s="40">
        <v>0.24743314899917218</v>
      </c>
      <c r="H11" s="32"/>
      <c r="I11" s="32"/>
    </row>
    <row r="12" spans="1:9" ht="47.25" x14ac:dyDescent="0.25">
      <c r="A12" s="14" t="s">
        <v>35</v>
      </c>
      <c r="B12" s="37" t="s">
        <v>255</v>
      </c>
      <c r="C12" s="38" t="s">
        <v>248</v>
      </c>
      <c r="D12" s="38"/>
      <c r="E12" s="38"/>
      <c r="H12" s="32"/>
      <c r="I12" s="32"/>
    </row>
    <row r="13" spans="1:9" ht="15.75" x14ac:dyDescent="0.25">
      <c r="A13" s="13" t="s">
        <v>96</v>
      </c>
      <c r="B13" s="41" t="s">
        <v>256</v>
      </c>
      <c r="C13" s="36" t="s">
        <v>257</v>
      </c>
      <c r="D13" s="36"/>
      <c r="E13" s="36"/>
      <c r="H13" s="32"/>
      <c r="I13" s="32"/>
    </row>
    <row r="14" spans="1:9" ht="15.75" x14ac:dyDescent="0.25">
      <c r="A14" s="14" t="s">
        <v>8</v>
      </c>
      <c r="B14" s="37" t="s">
        <v>258</v>
      </c>
      <c r="C14" s="38" t="s">
        <v>259</v>
      </c>
      <c r="D14" s="42">
        <v>180774073600</v>
      </c>
      <c r="E14" s="43">
        <v>176009874600</v>
      </c>
      <c r="H14" s="32"/>
      <c r="I14" s="32"/>
    </row>
    <row r="15" spans="1:9" ht="15.75" x14ac:dyDescent="0.25">
      <c r="A15" s="14"/>
      <c r="B15" s="37" t="s">
        <v>260</v>
      </c>
      <c r="C15" s="38" t="s">
        <v>261</v>
      </c>
      <c r="D15" s="42">
        <v>180774073600</v>
      </c>
      <c r="E15" s="43">
        <v>176009874600</v>
      </c>
      <c r="H15" s="32"/>
      <c r="I15" s="32"/>
    </row>
    <row r="16" spans="1:9" ht="15.75" x14ac:dyDescent="0.25">
      <c r="A16" s="14"/>
      <c r="B16" s="37" t="s">
        <v>262</v>
      </c>
      <c r="C16" s="38" t="s">
        <v>263</v>
      </c>
      <c r="D16" s="42">
        <v>18077407.359999999</v>
      </c>
      <c r="E16" s="43">
        <v>17600987.460000001</v>
      </c>
      <c r="H16" s="32"/>
      <c r="I16" s="32"/>
    </row>
    <row r="17" spans="1:9" ht="15.75" x14ac:dyDescent="0.25">
      <c r="A17" s="14" t="s">
        <v>11</v>
      </c>
      <c r="B17" s="37" t="s">
        <v>264</v>
      </c>
      <c r="C17" s="38" t="s">
        <v>265</v>
      </c>
      <c r="D17" s="42">
        <v>9935963100</v>
      </c>
      <c r="E17" s="43">
        <v>4764199000</v>
      </c>
      <c r="H17" s="32"/>
      <c r="I17" s="32"/>
    </row>
    <row r="18" spans="1:9" ht="15.75" x14ac:dyDescent="0.25">
      <c r="A18" s="14"/>
      <c r="B18" s="37" t="s">
        <v>266</v>
      </c>
      <c r="C18" s="38" t="s">
        <v>267</v>
      </c>
      <c r="D18" s="42">
        <v>1254612.47</v>
      </c>
      <c r="E18" s="43">
        <v>764303</v>
      </c>
      <c r="H18" s="32"/>
      <c r="I18" s="32"/>
    </row>
    <row r="19" spans="1:9" ht="15.75" x14ac:dyDescent="0.25">
      <c r="A19" s="14"/>
      <c r="B19" s="37" t="s">
        <v>268</v>
      </c>
      <c r="C19" s="38" t="s">
        <v>269</v>
      </c>
      <c r="D19" s="42">
        <v>12546124700</v>
      </c>
      <c r="E19" s="43">
        <v>7643030000</v>
      </c>
      <c r="H19" s="32"/>
      <c r="I19" s="32"/>
    </row>
    <row r="20" spans="1:9" ht="15.75" x14ac:dyDescent="0.25">
      <c r="A20" s="14"/>
      <c r="B20" s="37" t="s">
        <v>270</v>
      </c>
      <c r="C20" s="38" t="s">
        <v>271</v>
      </c>
      <c r="D20" s="42">
        <v>-261016.16</v>
      </c>
      <c r="E20" s="43">
        <v>-287883.09999999998</v>
      </c>
      <c r="H20" s="32"/>
      <c r="I20" s="32"/>
    </row>
    <row r="21" spans="1:9" ht="15.75" x14ac:dyDescent="0.25">
      <c r="A21" s="14"/>
      <c r="B21" s="37" t="s">
        <v>272</v>
      </c>
      <c r="C21" s="38" t="s">
        <v>273</v>
      </c>
      <c r="D21" s="42">
        <v>-2610161600</v>
      </c>
      <c r="E21" s="43">
        <v>-2878831000</v>
      </c>
      <c r="H21" s="32"/>
      <c r="I21" s="32"/>
    </row>
    <row r="22" spans="1:9" ht="15.75" x14ac:dyDescent="0.25">
      <c r="A22" s="14" t="s">
        <v>14</v>
      </c>
      <c r="B22" s="37" t="s">
        <v>274</v>
      </c>
      <c r="C22" s="38" t="s">
        <v>275</v>
      </c>
      <c r="D22" s="42">
        <v>190710036700</v>
      </c>
      <c r="E22" s="43">
        <v>180774073600</v>
      </c>
      <c r="H22" s="32"/>
      <c r="I22" s="32"/>
    </row>
    <row r="23" spans="1:9" ht="15.75" x14ac:dyDescent="0.25">
      <c r="A23" s="14"/>
      <c r="B23" s="37" t="s">
        <v>276</v>
      </c>
      <c r="C23" s="38" t="s">
        <v>277</v>
      </c>
      <c r="D23" s="42">
        <v>190710036700</v>
      </c>
      <c r="E23" s="43">
        <v>180774073600</v>
      </c>
      <c r="H23" s="32"/>
      <c r="I23" s="32"/>
    </row>
    <row r="24" spans="1:9" ht="15.75" x14ac:dyDescent="0.25">
      <c r="A24" s="14"/>
      <c r="B24" s="37" t="s">
        <v>278</v>
      </c>
      <c r="C24" s="38" t="s">
        <v>279</v>
      </c>
      <c r="D24" s="42">
        <v>19071003.670000002</v>
      </c>
      <c r="E24" s="43">
        <v>18077407.359999999</v>
      </c>
      <c r="H24" s="32"/>
      <c r="I24" s="32"/>
    </row>
    <row r="25" spans="1:9" ht="31.5" x14ac:dyDescent="0.25">
      <c r="A25" s="14" t="s">
        <v>17</v>
      </c>
      <c r="B25" s="37" t="s">
        <v>280</v>
      </c>
      <c r="C25" s="38" t="s">
        <v>281</v>
      </c>
      <c r="D25" s="39">
        <v>0.505</v>
      </c>
      <c r="E25" s="40">
        <v>0.53269999999999995</v>
      </c>
      <c r="H25" s="32"/>
      <c r="I25" s="32"/>
    </row>
    <row r="26" spans="1:9" ht="31.5" x14ac:dyDescent="0.25">
      <c r="A26" s="14" t="s">
        <v>20</v>
      </c>
      <c r="B26" s="37" t="s">
        <v>282</v>
      </c>
      <c r="C26" s="38" t="s">
        <v>283</v>
      </c>
      <c r="D26" s="39">
        <v>0.62990000000000002</v>
      </c>
      <c r="E26" s="40">
        <v>0.65010000000000001</v>
      </c>
      <c r="H26" s="32"/>
      <c r="I26" s="32"/>
    </row>
    <row r="27" spans="1:9" ht="31.5" x14ac:dyDescent="0.25">
      <c r="A27" s="14" t="s">
        <v>23</v>
      </c>
      <c r="B27" s="37" t="s">
        <v>284</v>
      </c>
      <c r="C27" s="38" t="s">
        <v>285</v>
      </c>
      <c r="D27" s="39">
        <v>2.9999999999999997E-4</v>
      </c>
      <c r="E27" s="40">
        <v>2.9999999999999997E-4</v>
      </c>
      <c r="H27" s="32"/>
      <c r="I27" s="32"/>
    </row>
    <row r="28" spans="1:9" ht="31.5" x14ac:dyDescent="0.25">
      <c r="A28" s="14" t="s">
        <v>26</v>
      </c>
      <c r="B28" s="49" t="s">
        <v>286</v>
      </c>
      <c r="C28" s="50" t="s">
        <v>287</v>
      </c>
      <c r="D28" s="51">
        <v>6044</v>
      </c>
      <c r="E28" s="51">
        <v>5871</v>
      </c>
      <c r="H28" s="32"/>
      <c r="I28" s="32"/>
    </row>
    <row r="29" spans="1:9" ht="15.75" x14ac:dyDescent="0.25">
      <c r="A29" s="14" t="s">
        <v>29</v>
      </c>
      <c r="B29" s="49" t="s">
        <v>288</v>
      </c>
      <c r="C29" s="50" t="s">
        <v>289</v>
      </c>
      <c r="D29" s="42">
        <v>13952.57</v>
      </c>
      <c r="E29" s="42">
        <v>13880.86</v>
      </c>
      <c r="H29" s="32"/>
      <c r="I29" s="32"/>
    </row>
    <row r="30" spans="1:9" ht="31.5" x14ac:dyDescent="0.25">
      <c r="A30" s="14" t="s">
        <v>32</v>
      </c>
      <c r="B30" s="37" t="s">
        <v>290</v>
      </c>
      <c r="C30" s="38" t="s">
        <v>291</v>
      </c>
      <c r="D30" s="44"/>
      <c r="E30" s="44"/>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63" t="s">
        <v>5</v>
      </c>
      <c r="B1" s="63" t="s">
        <v>293</v>
      </c>
      <c r="C1" s="63" t="s">
        <v>294</v>
      </c>
      <c r="D1" s="63" t="s">
        <v>295</v>
      </c>
      <c r="E1" s="63"/>
      <c r="F1" s="63"/>
    </row>
    <row r="2" spans="1:6" ht="15" customHeight="1" x14ac:dyDescent="0.2">
      <c r="A2" s="63"/>
      <c r="B2" s="63"/>
      <c r="C2" s="63"/>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63" t="s">
        <v>5</v>
      </c>
      <c r="B1" s="63" t="s">
        <v>117</v>
      </c>
      <c r="C1" s="63" t="s">
        <v>305</v>
      </c>
      <c r="D1" s="63"/>
    </row>
    <row r="2" spans="1:4" ht="15" customHeight="1" x14ac:dyDescent="0.2">
      <c r="A2" s="63"/>
      <c r="B2" s="63"/>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63" t="s">
        <v>5</v>
      </c>
      <c r="B1" s="63" t="s">
        <v>59</v>
      </c>
      <c r="C1" s="63" t="s">
        <v>234</v>
      </c>
      <c r="D1" s="63"/>
      <c r="E1" s="63" t="s">
        <v>235</v>
      </c>
      <c r="F1" s="63"/>
      <c r="G1" s="63" t="s">
        <v>57</v>
      </c>
    </row>
    <row r="2" spans="1:7" ht="15" customHeight="1" x14ac:dyDescent="0.2">
      <c r="A2" s="63"/>
      <c r="B2" s="63"/>
      <c r="C2" s="7" t="s">
        <v>306</v>
      </c>
      <c r="D2" s="7" t="s">
        <v>312</v>
      </c>
      <c r="E2" s="7" t="s">
        <v>306</v>
      </c>
      <c r="F2" s="7" t="s">
        <v>312</v>
      </c>
      <c r="G2" s="63"/>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BGnWxFIJzLzkpKO1V2q8o+wGmDk=</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2TMbe6ObKNdhDCIl+j3qqccqlgM=</DigestValue>
    </Reference>
  </SignedInfo>
  <SignatureValue>rlBQdjzLTwX+ulfV8D4HOVwJQnKgIGGLOGUooUFzQ8sPDI4ke94Nu/FsYNEpDqhSznJ4pVmZwZow
OBwmnjMMr0axPieOKeX7w8dxiuInpuJvFDS+EoE8mdH97kv3TTx0U3OPI7k7RyeqGx353emQ+RBg
NrbwQN8nPYNND7bYSF4=</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Rf1uyVPvOQcgVryy5FyXmMVj2QM=</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HjhVaIlVWm0sZhRcDT2GnXdjJt8=</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Z5D0MXzzlxvnJyurzRPpnUx3Dlk=</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B7AStGsWQJHazTTLoj8NGbaTYtA=</DigestValue>
      </Reference>
      <Reference URI="/xl/drawings/vmlDrawing3.vml?ContentType=application/vnd.openxmlformats-officedocument.vmlDrawing">
        <DigestMethod Algorithm="http://www.w3.org/2000/09/xmldsig#sha1"/>
        <DigestValue>7tk4hIRcUxy00zBeyK0oX8ixQPU=</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s2ootIwzac85QCGjSitL65MAJK0=</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9O9yvHLXZhDtqgL298vbaWgndvc=</DigestValue>
      </Reference>
      <Reference URI="/xl/styles.xml?ContentType=application/vnd.openxmlformats-officedocument.spreadsheetml.styles+xml">
        <DigestMethod Algorithm="http://www.w3.org/2000/09/xmldsig#sha1"/>
        <DigestValue>Wxiw8hct1GumOmKEC+B5VMvb2Ks=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QKNjyCvwntKzR7yLOqt2joxNLVQ=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5VfuOQtEAewbb6VyCSPpCFYlrsE=</DigestValue>
      </Reference>
      <Reference URI="/xl/worksheets/sheet10.xml?ContentType=application/vnd.openxmlformats-officedocument.spreadsheetml.worksheet+xml">
        <DigestMethod Algorithm="http://www.w3.org/2000/09/xmldsig#sha1"/>
        <DigestValue>Vg8VJeFGwZ5fI8TusxnAXtY/5kA=</DigestValue>
      </Reference>
      <Reference URI="/xl/worksheets/sheet11.xml?ContentType=application/vnd.openxmlformats-officedocument.spreadsheetml.worksheet+xml">
        <DigestMethod Algorithm="http://www.w3.org/2000/09/xmldsig#sha1"/>
        <DigestValue>Oj+BkU0ArYlqqxRDMNv9FYl/zo0=</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aB1xoqhWIFElEnE7jPRcv/tzpA4=</DigestValue>
      </Reference>
      <Reference URI="/xl/worksheets/sheet2.xml?ContentType=application/vnd.openxmlformats-officedocument.spreadsheetml.worksheet+xml">
        <DigestMethod Algorithm="http://www.w3.org/2000/09/xmldsig#sha1"/>
        <DigestValue>JaN5HPCd1AbSNho5JKTjr93+B3U=</DigestValue>
      </Reference>
      <Reference URI="/xl/worksheets/sheet3.xml?ContentType=application/vnd.openxmlformats-officedocument.spreadsheetml.worksheet+xml">
        <DigestMethod Algorithm="http://www.w3.org/2000/09/xmldsig#sha1"/>
        <DigestValue>hTXi5pG1swk+yW/z1nGGrTnhIaM=</DigestValue>
      </Reference>
      <Reference URI="/xl/worksheets/sheet4.xml?ContentType=application/vnd.openxmlformats-officedocument.spreadsheetml.worksheet+xml">
        <DigestMethod Algorithm="http://www.w3.org/2000/09/xmldsig#sha1"/>
        <DigestValue>c+e3voOStJ8pRxbtlx6Cvht1+bc=</DigestValue>
      </Reference>
      <Reference URI="/xl/worksheets/sheet5.xml?ContentType=application/vnd.openxmlformats-officedocument.spreadsheetml.worksheet+xml">
        <DigestMethod Algorithm="http://www.w3.org/2000/09/xmldsig#sha1"/>
        <DigestValue>dobcPRknCRdg467R1uw+Ir4hN7g=</DigestValue>
      </Reference>
      <Reference URI="/xl/worksheets/sheet6.xml?ContentType=application/vnd.openxmlformats-officedocument.spreadsheetml.worksheet+xml">
        <DigestMethod Algorithm="http://www.w3.org/2000/09/xmldsig#sha1"/>
        <DigestValue>Dq1VlEb10GSHHYu/Vk2k0nKsVmg=</DigestValue>
      </Reference>
      <Reference URI="/xl/worksheets/sheet7.xml?ContentType=application/vnd.openxmlformats-officedocument.spreadsheetml.worksheet+xml">
        <DigestMethod Algorithm="http://www.w3.org/2000/09/xmldsig#sha1"/>
        <DigestValue>U5KksmDSWJ29fEL3DhLdCaDY1UQ=</DigestValue>
      </Reference>
      <Reference URI="/xl/worksheets/sheet8.xml?ContentType=application/vnd.openxmlformats-officedocument.spreadsheetml.worksheet+xml">
        <DigestMethod Algorithm="http://www.w3.org/2000/09/xmldsig#sha1"/>
        <DigestValue>P1xHmMsj9MoANKC58ldWeUVXDT8=</DigestValue>
      </Reference>
      <Reference URI="/xl/worksheets/sheet9.xml?ContentType=application/vnd.openxmlformats-officedocument.spreadsheetml.worksheet+xml">
        <DigestMethod Algorithm="http://www.w3.org/2000/09/xmldsig#sha1"/>
        <DigestValue>JCdkBBz3dRcbl0q7o6JQGpcBpQk=</DigestValue>
      </Reference>
    </Manifest>
    <SignatureProperties>
      <SignatureProperty Id="idSignatureTime" Target="#idPackageSignature">
        <mdssi:SignatureTime xmlns:mdssi="http://schemas.openxmlformats.org/package/2006/digital-signature">
          <mdssi:Format>YYYY-MM-DDThh:mm:ssTZD</mdssi:Format>
          <mdssi:Value>2024-06-07T09:04:02Z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2024-06-07T09:04:02Z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vhyuoSSDvb0OKmHlgu5n2mlTHvbuxLyUltrDPi1aqQ0=</DigestValue>
    </Reference>
    <Reference Type="http://www.w3.org/2000/09/xmldsig#Object" URI="#idOfficeObject">
      <DigestMethod Algorithm="http://www.w3.org/2001/04/xmlenc#sha256"/>
      <DigestValue>Pb7075vZHGbMgi3S1vMm6tWiw03O8YlUEXUfUZ+XWYw=</DigestValue>
    </Reference>
    <Reference Type="http://uri.etsi.org/01903#SignedProperties" URI="#idSignedProperties">
      <Transforms>
        <Transform Algorithm="http://www.w3.org/TR/2001/REC-xml-c14n-20010315"/>
      </Transforms>
      <DigestMethod Algorithm="http://www.w3.org/2001/04/xmlenc#sha256"/>
      <DigestValue>Ws9rrvvXGCn9sBXBo4J8BwYRSayesiNRzSLdcQWgJaw=</DigestValue>
    </Reference>
  </SignedInfo>
  <SignatureValue>amIX6ytSCNQsj9HHFhqdZpv5TDLyGykJ9OEmJ9f3W6kIxgEMherZXaaW9CtboXeawsqihHUtf+OB
bpk8GWF9Muc61qAVgm5d5llt2H8XVbtGM7K4sdcJdu4suKAlJgXQ45K/d5QB9kHrx1bjM83LSC0J
yXWDD1SGNyl02W+hC54Bp6uo4FiXBdPc4TF0XsDc/hjbeKZ4mR8MuZlxRs+k8CBu7UHGviOAqw3t
6okX93evU44zUjKVqXnMfVAoahSAw6nEu83G3WrJous573kSZcqDie5VqDdjscfzOVLeFuTOgdk0
qil0oq0NRcuRXTMPGPLR6EyAVDepYsazFE5jYA==</SignatureValue>
  <KeyInfo>
    <X509Data>
      <X509Certificate>MIIFfDCCBGSgAwIBAgIQVAEBATe7aDk/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NVzrQ5+ZBERrXz/YMZp+tO0L/7NoGQ7Is2R8LOxklJawYDIsR5GrUITPMcMFPQOaczPI2gDx5rKrtNQS28ZEkoOSQ+GSe8nfISpufJE1gFA3vQNfBgzx3Aqhv6ygBg23MAEsVr1GxJjOHlvvGHLNWoOkuMvMfCk7EwZJdU3vhJ+sutrrqq+5YW0KZylBF4dijgGoTMUDAUG14eYvAyQtK/7RY/lt0JhokuqYDa8GC2Z7HnJzz/nvQCIOMTZ3nsClE0fk8tr4XxXQ+qVlCEnLEjS/8l/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lBgNVHREEHjAcgRpuZ3V5ZW5uZ29jaGFrdGhuQGdtYWlsLmNvbTANBgkqhkiG9w0BAQsFAAOCAQEAiH0i4Fl/5/vzMUAYqLpMAJCLXpRO4PBd1FN2D50XVI9tSp5y3P+jbPQkAVG0ofhWNiH9RSGbrsRu1DfUIxJL6J3FITN4XVYnfWp5xDT1zwGBdXlvkKLhHeeXOtTeXcxMCQObuoY1TiCeh6EI5xXg0vy6iQNMgelj+OM+z5t5ZYC0FoX+OhaURH1oKG+m9Jymxi1Q+062PBBFrAWXZ+l1tZSMx2HD/aXZBwvMeL3Of9kvu+ckFPLf2u9w+Rmku7x4aBc4GLaBFP2XKPThEaOSvTm3iUsuQjxBGFwIvzlvXOURyMBdP9nvXxJEZx23xz5pvDuI1cJ7OCPmQGYe+lgy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H51rkowxXyrmsVFzdeTBdQrgjDwdianqUC9JbdMRW6g=</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DKyBM3X1DiyRXaWQL6vb013I3pKdGDTRSb7yu43xZe0=</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spQ9venwwqFKLVaCc/+UTscUbrCNmCvSYVtDTJ96fa8=</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IhZNkRU2tT+z2dokaRNmWKVkC3CcpbOoIEIgAY+I1Zw=</DigestValue>
      </Reference>
      <Reference URI="/xl/drawings/vmlDrawing3.vml?ContentType=application/vnd.openxmlformats-officedocument.vmlDrawing">
        <DigestMethod Algorithm="http://www.w3.org/2001/04/xmlenc#sha256"/>
        <DigestValue>KBYPCew81RNof+56tvKxTmi/otCRy+DfM1iLD+z0rt4=</DigestValue>
      </Reference>
      <Reference URI="/xl/drawings/vmlDrawing4.vml?ContentType=application/vnd.openxmlformats-officedocument.vmlDrawing">
        <DigestMethod Algorithm="http://www.w3.org/2001/04/xmlenc#sha256"/>
        <DigestValue>ltZEu+VhisFtV8ofar8EwLVov8LwxqcAIoRygn5PEIc=</DigestValue>
      </Reference>
      <Reference URI="/xl/drawings/vmlDrawing5.vml?ContentType=application/vnd.openxmlformats-officedocument.vmlDrawing">
        <DigestMethod Algorithm="http://www.w3.org/2001/04/xmlenc#sha256"/>
        <DigestValue>hgN7UH0UIdl7YvxMLLljFb1xLsAQDL9XTMmJzGvvgXA=</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y94//wqrf1n94syx8F1uuriZm5Oo1xl6YvOj71wELWM=</DigestValue>
      </Reference>
      <Reference URI="/xl/styles.xml?ContentType=application/vnd.openxmlformats-officedocument.spreadsheetml.styles+xml">
        <DigestMethod Algorithm="http://www.w3.org/2001/04/xmlenc#sha256"/>
        <DigestValue>UiIPZyhUbHmU6Y1n8cIaqJCrlLGnE9nqKmukFoyH/kQ=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xKDAAXwic/Ka0DM/oRw7Kprs7dEk9CfdKmkUFlf7Ruk=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jK3cCcKYeOoNLFZvXJwUr0G2rfNWLTjNPNCh4+3GI+U=</DigestValue>
      </Reference>
      <Reference URI="/xl/worksheets/sheet10.xml?ContentType=application/vnd.openxmlformats-officedocument.spreadsheetml.worksheet+xml">
        <DigestMethod Algorithm="http://www.w3.org/2001/04/xmlenc#sha256"/>
        <DigestValue>00496r/HTgC+gHQ7/Jv87D1uG8C+CGmJpuO9QdQnmn4=</DigestValue>
      </Reference>
      <Reference URI="/xl/worksheets/sheet11.xml?ContentType=application/vnd.openxmlformats-officedocument.spreadsheetml.worksheet+xml">
        <DigestMethod Algorithm="http://www.w3.org/2001/04/xmlenc#sha256"/>
        <DigestValue>Gck9ytQ4aOzBHqSTgWY7VRX+Og+QO/UK1v2nZBu2TIY=</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xGSoYW1s3ZaZ0S7SfJj0vlo7OTUP4mrauysC3DfM30k=</DigestValue>
      </Reference>
      <Reference URI="/xl/worksheets/sheet2.xml?ContentType=application/vnd.openxmlformats-officedocument.spreadsheetml.worksheet+xml">
        <DigestMethod Algorithm="http://www.w3.org/2001/04/xmlenc#sha256"/>
        <DigestValue>RQewuOmWVeozKVYt6rFcz0ygErTs5NnnFCJrPkSyq/o=</DigestValue>
      </Reference>
      <Reference URI="/xl/worksheets/sheet3.xml?ContentType=application/vnd.openxmlformats-officedocument.spreadsheetml.worksheet+xml">
        <DigestMethod Algorithm="http://www.w3.org/2001/04/xmlenc#sha256"/>
        <DigestValue>3aLoBZrrEtd64DfwvZX7yKZtoJrFS+jvBx3RPl2caPQ=</DigestValue>
      </Reference>
      <Reference URI="/xl/worksheets/sheet4.xml?ContentType=application/vnd.openxmlformats-officedocument.spreadsheetml.worksheet+xml">
        <DigestMethod Algorithm="http://www.w3.org/2001/04/xmlenc#sha256"/>
        <DigestValue>h+lbq3P25XfyIQ8IhJCpi8v7MuL8o92RQGS8zu1YqRY=</DigestValue>
      </Reference>
      <Reference URI="/xl/worksheets/sheet5.xml?ContentType=application/vnd.openxmlformats-officedocument.spreadsheetml.worksheet+xml">
        <DigestMethod Algorithm="http://www.w3.org/2001/04/xmlenc#sha256"/>
        <DigestValue>TtLQyEl6wW1PIVei8gqDg62j7gO5WJzy8PsguNHjGhk=</DigestValue>
      </Reference>
      <Reference URI="/xl/worksheets/sheet6.xml?ContentType=application/vnd.openxmlformats-officedocument.spreadsheetml.worksheet+xml">
        <DigestMethod Algorithm="http://www.w3.org/2001/04/xmlenc#sha256"/>
        <DigestValue>Ku9d5lG/Isn17FSSeEeLbMpeEQEeEKT3a+CPGHj/sxY=</DigestValue>
      </Reference>
      <Reference URI="/xl/worksheets/sheet7.xml?ContentType=application/vnd.openxmlformats-officedocument.spreadsheetml.worksheet+xml">
        <DigestMethod Algorithm="http://www.w3.org/2001/04/xmlenc#sha256"/>
        <DigestValue>TxukhjGThFW23XRivjDEKdc/0VHunpfupvOq+q++x0U=</DigestValue>
      </Reference>
      <Reference URI="/xl/worksheets/sheet8.xml?ContentType=application/vnd.openxmlformats-officedocument.spreadsheetml.worksheet+xml">
        <DigestMethod Algorithm="http://www.w3.org/2001/04/xmlenc#sha256"/>
        <DigestValue>X16MIyuNNBFZt7o2urM0u8wsZnVl6JJiTj4LpbORV+U=</DigestValue>
      </Reference>
      <Reference URI="/xl/worksheets/sheet9.xml?ContentType=application/vnd.openxmlformats-officedocument.spreadsheetml.worksheet+xml">
        <DigestMethod Algorithm="http://www.w3.org/2001/04/xmlenc#sha256"/>
        <DigestValue>lOljuHEg5sztBH966zfn2dD8OjEuTl9MjX9irppF7go=</DigestValue>
      </Reference>
    </Manifest>
    <SignatureProperties>
      <SignatureProperty Id="idSignatureTime" Target="#idPackageSignature">
        <mdssi:SignatureTime xmlns:mdssi="http://schemas.openxmlformats.org/package/2006/digital-signature">
          <mdssi:Format>YYYY-MM-DDThh:mm:ssTZD</mdssi:Format>
          <mdssi:Value>2024-06-07T09:15:12Z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16.0.10410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2024-06-07T09:15:12Z</xd:SigningTime>
          <xd:SigningCertificate>
            <xd:Cert>
              <xd:CertDigest>
                <DigestMethod Algorithm="http://www.w3.org/2001/04/xmlenc#sha256"/>
                <DigestValue>s+eki2E+lYeYnw78L/B4BMUWStRytUHzo65CdW1GrVA=</DigestValue>
              </xd:CertDigest>
              <xd:IssuerSerial>
                <X509IssuerName>CN=VNPT-CA SHA-256, O=VIETNAM POSTS AND TELECOMMUNICATIONS GROUP, C=VN</X509IssuerName>
                <X509SerialNumber>111660364321677471168087079559146295403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2024-06-07T09:03:03Z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