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CF - QUY DAU TU TRAI PHIEU LINH HOAT VND - 20829030 - BIDB586666\4. BAO CAO DINH KY\3. BAO CAO THANG\THANG 05.2024\"/>
    </mc:Choice>
  </mc:AlternateContent>
  <bookViews>
    <workbookView xWindow="0" yWindow="0" windowWidth="19440" windowHeight="1060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G23" authorId="0" shapeId="0">
      <text>
        <r>
          <rPr>
            <sz val="10"/>
            <rFont val="Arial"/>
            <family val="2"/>
          </rPr>
          <t>Ô chỉ tiêu có định dạng số. Đơn vị tính x 1 (hoặc %)</t>
        </r>
      </text>
    </comment>
    <comment ref="A25" authorId="0" shapeId="0">
      <text>
        <r>
          <rPr>
            <sz val="10"/>
            <rFont val="Arial"/>
            <family val="2"/>
          </rPr>
          <t>Ô chỉ tiêu có định dạng số. Đơn vị tính x 1 (hoặc %)
Dữ liệu động đầu vào hợp lệ khi chỉ được thêm dòng trên ô này.</t>
        </r>
      </text>
    </comment>
    <comment ref="B25" authorId="0" shapeId="0">
      <text>
        <r>
          <rPr>
            <sz val="10"/>
            <rFont val="Arial"/>
            <family val="2"/>
          </rPr>
          <t>Ô chỉ tiêu có định dạng ký tự
Dữ liệu động đầu vào hợp lệ khi chỉ được thêm dòng trên ô này.</t>
        </r>
      </text>
    </comment>
    <comment ref="C25" authorId="0" shapeId="0">
      <text>
        <r>
          <rPr>
            <sz val="10"/>
            <rFont val="Arial"/>
            <family val="2"/>
          </rPr>
          <t>Ô chỉ tiêu có định dạng số. Đơn vị tính x 1 (hoặc %)
Dữ liệu động đầu vào hợp lệ khi chỉ được thêm dòng trên ô này.</t>
        </r>
      </text>
    </comment>
    <comment ref="D25" authorId="0" shapeId="0">
      <text>
        <r>
          <rPr>
            <sz val="10"/>
            <rFont val="Arial"/>
            <family val="2"/>
          </rPr>
          <t>Ô chỉ tiêu có định dạng số. Đơn vị tính x 1 (hoặc %)
Dữ liệu động đầu vào hợp lệ khi chỉ được thêm dòng trên ô này.</t>
        </r>
      </text>
    </comment>
    <comment ref="E25" authorId="0" shapeId="0">
      <text>
        <r>
          <rPr>
            <sz val="10"/>
            <rFont val="Arial"/>
            <family val="2"/>
          </rPr>
          <t>Ô chỉ tiêu có định dạng số. Đơn vị tính x 1 (hoặc %)
Dữ liệu động đầu vào hợp lệ khi chỉ được thêm dòng trên ô này.</t>
        </r>
      </text>
    </comment>
    <comment ref="F25" authorId="0" shapeId="0">
      <text>
        <r>
          <rPr>
            <sz val="10"/>
            <rFont val="Arial"/>
            <family val="2"/>
          </rPr>
          <t>Ô chỉ tiêu có định dạng số. Đơn vị tính x 1 (hoặc %)
Dữ liệu động đầu vào hợp lệ khi chỉ được thêm dòng trên ô này.</t>
        </r>
      </text>
    </comment>
    <comment ref="G25"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G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G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A33" authorId="0" shapeId="0">
      <text>
        <r>
          <rPr>
            <sz val="10"/>
            <rFont val="Arial"/>
            <family val="2"/>
          </rPr>
          <t>Ô chỉ tiêu có định dạng ký tự
Dữ liệu động đầu vào hợp lệ khi chỉ được thêm dòng trên ô này.</t>
        </r>
      </text>
    </comment>
    <comment ref="B33" authorId="0" shapeId="0">
      <text>
        <r>
          <rPr>
            <sz val="10"/>
            <rFont val="Arial"/>
            <family val="2"/>
          </rPr>
          <t>Ô chỉ tiêu có định dạng ký tự
Dữ liệu động đầu vào hợp lệ khi chỉ được thêm dòng trên ô này.</t>
        </r>
      </text>
    </comment>
    <comment ref="C33" authorId="0" shapeId="0">
      <text>
        <r>
          <rPr>
            <sz val="10"/>
            <rFont val="Arial"/>
            <family val="2"/>
          </rPr>
          <t>Ô chỉ tiêu có định dạng ký tự
Dữ liệu động đầu vào hợp lệ khi chỉ được thêm dòng trên ô này.</t>
        </r>
      </text>
    </comment>
    <comment ref="D33" authorId="0" shapeId="0">
      <text>
        <r>
          <rPr>
            <sz val="10"/>
            <rFont val="Arial"/>
            <family val="2"/>
          </rPr>
          <t>Ô chỉ tiêu có định dạng số. Đơn vị tính x 1 (hoặc %)
Dữ liệu động đầu vào hợp lệ khi chỉ được thêm dòng trên ô này.</t>
        </r>
      </text>
    </comment>
    <comment ref="E33" authorId="0" shapeId="0">
      <text>
        <r>
          <rPr>
            <sz val="10"/>
            <rFont val="Arial"/>
            <family val="2"/>
          </rPr>
          <t>Ô chỉ tiêu có định dạng số. Đơn vị tính x 1 (hoặc %)
Dữ liệu động đầu vào hợp lệ khi chỉ được thêm dòng trên ô này.</t>
        </r>
      </text>
    </comment>
    <comment ref="F33" authorId="0" shapeId="0">
      <text>
        <r>
          <rPr>
            <sz val="10"/>
            <rFont val="Arial"/>
            <family val="2"/>
          </rPr>
          <t>Ô chỉ tiêu có định dạng số. Đơn vị tính x 1 (hoặc %)
Dữ liệu động đầu vào hợp lệ khi chỉ được thêm dòng trên ô này.</t>
        </r>
      </text>
    </comment>
    <comment ref="G33" authorId="0" shapeId="0">
      <text>
        <r>
          <rPr>
            <sz val="10"/>
            <rFont val="Arial"/>
            <family val="2"/>
          </rPr>
          <t>Ô chỉ tiêu có định dạng số. Đơn vị tính x 1 (hoặc %)
Dữ liệu động đầu vào hợp lệ khi chỉ được thêm dòng trên ô này.</t>
        </r>
      </text>
    </comment>
    <comment ref="A35" authorId="0" shapeId="0">
      <text>
        <r>
          <rPr>
            <sz val="10"/>
            <rFont val="Arial"/>
            <family val="2"/>
          </rPr>
          <t>Ô chỉ tiêu có định dạng ký tự
Dữ liệu động đầu vào hợp lệ khi chỉ được thêm dòng trên ô này.</t>
        </r>
      </text>
    </comment>
    <comment ref="B35" authorId="0" shapeId="0">
      <text>
        <r>
          <rPr>
            <sz val="10"/>
            <rFont val="Arial"/>
            <family val="2"/>
          </rPr>
          <t>Ô chỉ tiêu có định dạng ký tự
Dữ liệu động đầu vào hợp lệ khi chỉ được thêm dòng trên ô này.</t>
        </r>
      </text>
    </comment>
    <comment ref="C35" authorId="0" shapeId="0">
      <text>
        <r>
          <rPr>
            <sz val="10"/>
            <rFont val="Arial"/>
            <family val="2"/>
          </rPr>
          <t>Ô chỉ tiêu có định dạng ký tự
Dữ liệu động đầu vào hợp lệ khi chỉ được thêm dòng trên ô này.</t>
        </r>
      </text>
    </comment>
    <comment ref="D35" authorId="0" shapeId="0">
      <text>
        <r>
          <rPr>
            <sz val="10"/>
            <rFont val="Arial"/>
            <family val="2"/>
          </rPr>
          <t>Ô chỉ tiêu có định dạng số. Đơn vị tính x 1 (hoặc %)
Dữ liệu động đầu vào hợp lệ khi chỉ được thêm dòng trên ô này.</t>
        </r>
      </text>
    </comment>
    <comment ref="E35" authorId="0" shapeId="0">
      <text>
        <r>
          <rPr>
            <sz val="10"/>
            <rFont val="Arial"/>
            <family val="2"/>
          </rPr>
          <t>Ô chỉ tiêu có định dạng số. Đơn vị tính x 1 (hoặc %)
Dữ liệu động đầu vào hợp lệ khi chỉ được thêm dòng trên ô này.</t>
        </r>
      </text>
    </comment>
    <comment ref="F35"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<sst xmlns="http://schemas.openxmlformats.org/spreadsheetml/2006/main" count="1510" uniqueCount="351">
  <si>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</si>
  <si>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</si>
  <si>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</si>
  <si>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</si>
  <si>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</si>
  <si>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</si>
  <si>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</si>
  <si>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</si>
  <si>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</si>
  <si>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</si>
  <si>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</si>
  <si>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</si>
  <si>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</si>
  <si>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</si>
  <si>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</si>
  <si>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</si>
  <si>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</si>
  <si>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</si>
  <si>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</si>
  <si>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</si>
  <si>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</si>
  <si>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</si>
  <si>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</si>
  <si>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</si>
  <si>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</si>
  <si>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</si>
  <si>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</si>
  <si>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</si>
  <si>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</si>
  <si>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</si>
  <si>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</si>
  <si>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</si>
  <si>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</si>
  <si>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</si>
  <si>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</si>
  <si>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</si>
  <si>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</si>
  <si>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</si>
  <si>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</si>
  <si>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</si>
  <si>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</si>
  <si>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</si>
  <si>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</si>
  <si>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</si>
  <si>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</si>
  <si>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</si>
  <si>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</si>
  <si>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</si>
  <si>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</si>
  <si>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</si>
  <si>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</si>
  <si>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</si>
  <si>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</si>
  <si>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</si>
  <si>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</si>
  <si>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</si>
  <si>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</si>
  <si>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</si>
  <si>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</si>
  <si>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</si>
  <si>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</si>
  <si>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</si>
  <si>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</si>
  <si>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</si>
  <si>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</si>
  <si>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</si>
  <si>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</si>
  <si>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</si>
  <si>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</si>
  <si>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</si>
  <si>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</si>
  <si>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</si>
  <si>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</si>
  <si>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</si>
  <si>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</si>
  <si>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</si>
  <si>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</si>
  <si>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</si>
  <si>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</si>
  <si>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</si>
  <si>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</si>
  <si>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</si>
  <si>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</si>
  <si>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</si>
  <si>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</si>
  <si>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</si>
  <si>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</si>
  <si>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</si>
  <si>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</si>
  <si>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</si>
  <si>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</si>
  <si>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</si>
  <si>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</si>
  <si>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</si>
  <si>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</si>
  <si>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</si>
  <si>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</si>
  <si>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</si>
  <si>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</si>
  <si>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</si>
  <si>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</si>
  <si>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</si>
  <si>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</si>
  <si>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</si>
  <si>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</si>
  <si>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</si>
  <si>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</si>
  <si>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</si>
  <si>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</si>
  <si>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</si>
  <si>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</si>
  <si>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</si>
  <si>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</si>
  <si>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</si>
  <si>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</si>
  <si>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</si>
  <si>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</si>
  <si>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</si>
  <si>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</si>
  <si>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</si>
  <si>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</si>
  <si>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</si>
  <si>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</si>
  <si>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</si>
  <si>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</si>
  <si>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</si>
  <si>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</si>
  <si>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</si>
  <si>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</si>
  <si>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</si>
  <si>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</si>
  <si>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</si>
  <si>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</si>
  <si>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</si>
  <si>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</si>
  <si>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</si>
  <si>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</si>
  <si>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</si>
  <si>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</si>
  <si>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</si>
  <si>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</si>
  <si>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</si>
  <si>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</si>
  <si>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</si>
  <si>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</si>
  <si>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</si>
  <si>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</si>
  <si>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</si>
  <si>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</si>
  <si>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</si>
  <si>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</si>
  <si>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</si>
  <si>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</si>
  <si>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</si>
  <si>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</si>
  <si>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</si>
  <si>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</si>
  <si>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</si>
  <si>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</si>
  <si>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</si>
  <si>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</si>
  <si>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</si>
  <si>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</si>
  <si>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</si>
  <si>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</si>
  <si>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</si>
  <si>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</si>
  <si>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</si>
  <si>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</si>
  <si>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</si>
  <si>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</si>
  <si>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</si>
  <si>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</si>
  <si>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</si>
  <si>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</si>
  <si>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</si>
  <si>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</si>
  <si>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</si>
  <si>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</si>
  <si>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</si>
  <si>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</si>
  <si>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</si>
  <si>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</si>
  <si>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</si>
  <si>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</si>
  <si>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</si>
  <si>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</si>
  <si>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</si>
  <si>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</si>
  <si>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</si>
  <si>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</si>
  <si>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</si>
  <si>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</si>
  <si>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</si>
  <si>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</si>
  <si>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</si>
  <si>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</si>
  <si>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</si>
  <si>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</si>
  <si>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</si>
  <si>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</si>
  <si>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</si>
  <si>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</si>
  <si>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</si>
  <si>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</si>
  <si>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</si>
  <si>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</si>
  <si>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</si>
  <si>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</si>
  <si>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</si>
  <si>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</si>
  <si>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</si>
  <si>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</si>
  <si>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</si>
  <si>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</si>
  <si>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</si>
  <si>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</si>
  <si>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</si>
  <si>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</si>
  <si>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</si>
  <si>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</si>
  <si>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</si>
  <si>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</si>
  <si>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</si>
  <si>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</si>
  <si>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</si>
  <si>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</si>
  <si>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</si>
  <si>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</si>
  <si>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</si>
  <si>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</si>
  <si>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</si>
  <si>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</si>
  <si>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</si>
  <si>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</si>
  <si>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</si>
  <si>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</si>
  <si>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</si>
  <si>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</si>
  <si>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</si>
  <si>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</si>
  <si>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</si>
  <si>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</si>
  <si>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</si>
  <si>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</si>
  <si>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</si>
  <si>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</si>
  <si>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</si>
  <si>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</si>
  <si>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</si>
  <si>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</si>
  <si>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</si>
  <si>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</si>
  <si>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</si>
  <si>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</si>
  <si>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</si>
  <si>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</si>
  <si>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</si>
  <si>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</si>
  <si>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</si>
  <si>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</si>
  <si>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</si>
  <si>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</si>
  <si>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</si>
  <si>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</si>
  <si>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</si>
  <si>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</si>
  <si>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</si>
  <si>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</si>
  <si>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</si>
  <si>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</si>
  <si>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</si>
  <si>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</si>
  <si>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</si>
  <si>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</si>
  <si>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</si>
  <si>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</si>
  <si>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</si>
  <si>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</si>
  <si>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</si>
  <si>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</si>
  <si>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</si>
  <si>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</si>
  <si>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</si>
  <si>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</si>
  <si>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</si>
  <si>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</si>
  <si>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</si>
  <si>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</si>
  <si>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</si>
  <si>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</si>
  <si>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</si>
  <si>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</si>
  <si>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</si>
  <si>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</si>
  <si>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</si>
  <si>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</si>
  <si>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</si>
  <si>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</si>
  <si>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</si>
  <si>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</si>
  <si>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</si>
  <si>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</si>
  <si>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</si>
  <si>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</si>
  <si>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</si>
  <si>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</si>
  <si>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</si>
  <si>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</si>
  <si>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</si>
  <si>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</si>
  <si>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</si>
  <si>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</si>
  <si>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</si>
  <si>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</si>
  <si>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</si>
  <si>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</si>
  <si>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</si>
  <si>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</si>
  <si>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</si>
  <si>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</si>
  <si>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</si>
  <si>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</si>
  <si>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</si>
  <si>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</si>
  <si>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</si>
  <si>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</si>
  <si>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</si>
  <si>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</si>
  <si>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</si>
  <si>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</si>
  <si>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</si>
  <si>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</si>
  <si>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</si>
  <si>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</si>
  <si>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</si>
  <si>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</si>
  <si>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Tiền gửi ngân hàng dưới 3 tháng</t>
  </si>
  <si>
    <t xml:space="preserve">     CVT122008       </t>
  </si>
  <si>
    <t>…</t>
  </si>
  <si>
    <t>Tiền gửi ngân hàng trên 3 tháng</t>
  </si>
  <si>
    <t>3. Tên Quỹ: Quỹ đầu tư Trái phiếu linh hoạt VND</t>
  </si>
  <si>
    <t xml:space="preserve">     MSN123008       </t>
  </si>
  <si>
    <t xml:space="preserve">     VHM121025       </t>
  </si>
  <si>
    <t xml:space="preserve">     VBA121033       </t>
  </si>
  <si>
    <t xml:space="preserve">     VBA122001       </t>
  </si>
  <si>
    <t xml:space="preserve">     CTG123018       </t>
  </si>
  <si>
    <t>4. Ngày lập báo cáo: 06/06/2024</t>
  </si>
  <si>
    <t xml:space="preserve">     VBA123036       </t>
  </si>
  <si>
    <t xml:space="preserve">     HDBC7Y202301    </t>
  </si>
  <si>
    <t xml:space="preserve">     TCSCPO2325001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</si>
</sst>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7" fillId="0" borderId="1" xfId="0" applyFont="1" applyFill="1" applyBorder="1" applyAlignment="1">
      <alignment horizontal="left"/>
    </xf>
    <xf numFmtId="43" fontId="7" fillId="0" borderId="1" xfId="1" applyFont="1" applyFill="1" applyBorder="1" applyAlignment="1">
      <alignment horizontal="left"/>
    </xf>
    <xf numFmtId="164" fontId="7" fillId="0" borderId="1" xfId="1" applyNumberFormat="1" applyFont="1" applyFill="1" applyBorder="1" applyAlignment="1">
      <alignment horizontal="left"/>
    </xf>
    <xf numFmtId="164"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4" fontId="5" fillId="0" borderId="1" xfId="1" applyNumberFormat="1" applyFont="1" applyFill="1" applyBorder="1" applyAlignment="1">
      <alignment horizontal="left"/>
    </xf>
    <xf numFmtId="164"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0" fontId="7" fillId="0" borderId="1" xfId="0" applyFont="1" applyFill="1" applyBorder="1" applyAlignment="1">
      <alignment horizontal="right"/>
    </xf>
    <xf numFmtId="164" fontId="12" fillId="0" borderId="1" xfId="1" applyNumberFormat="1" applyFont="1" applyFill="1" applyBorder="1" applyAlignment="1">
      <alignment horizontal="left"/>
    </xf>
    <xf numFmtId="164" fontId="3" fillId="0" borderId="1" xfId="1" applyNumberFormat="1" applyFont="1" applyFill="1" applyBorder="1" applyAlignment="1">
      <alignment horizontal="left"/>
    </xf>
    <xf numFmtId="164" fontId="0" fillId="0" borderId="0" xfId="0" applyNumberFormat="1" applyFill="1"/>
    <xf numFmtId="164"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43" fontId="0" fillId="0" borderId="0" xfId="1" applyFont="1" applyFill="1"/>
    <xf numFmtId="0" fontId="12" fillId="0" borderId="1" xfId="0" applyFont="1" applyFill="1" applyBorder="1" applyAlignment="1">
      <alignment horizontal="left"/>
    </xf>
    <xf numFmtId="0" fontId="7" fillId="0" borderId="1" xfId="0" applyFont="1" applyFill="1" applyBorder="1" applyAlignment="1">
      <alignment horizontal="left" wrapText="1"/>
    </xf>
    <xf numFmtId="0" fontId="12" fillId="0" borderId="1" xfId="0" applyFont="1" applyFill="1" applyBorder="1" applyAlignment="1">
      <alignment horizontal="left" wrapText="1"/>
    </xf>
    <xf numFmtId="0" fontId="5" fillId="0" borderId="1" xfId="0" applyFont="1" applyFill="1" applyBorder="1" applyAlignment="1">
      <alignment horizontal="left"/>
    </xf>
    <xf numFmtId="0" fontId="16" fillId="0" borderId="0" xfId="0" applyFont="1" applyFill="1"/>
    <xf numFmtId="164" fontId="16" fillId="0" borderId="0" xfId="0" applyNumberFormat="1" applyFont="1" applyFill="1"/>
    <xf numFmtId="43" fontId="5" fillId="0" borderId="1" xfId="1" applyFont="1" applyFill="1" applyBorder="1" applyAlignment="1">
      <alignment horizontal="left"/>
    </xf>
    <xf numFmtId="164" fontId="17" fillId="0" borderId="1" xfId="1" applyNumberFormat="1" applyFont="1" applyFill="1" applyBorder="1" applyAlignment="1">
      <alignment horizontal="left"/>
    </xf>
    <xf numFmtId="0" fontId="7" fillId="0" borderId="1" xfId="0" applyFont="1" applyBorder="1" applyAlignment="1">
      <alignment horizontal="left" wrapText="1"/>
    </xf>
    <xf numFmtId="0" fontId="12" fillId="0" borderId="1" xfId="0" applyFont="1" applyBorder="1" applyAlignment="1">
      <alignment horizontal="left" wrapText="1"/>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xf>
    <xf numFmtId="0" fontId="12" fillId="0" borderId="1" xfId="0" applyFont="1" applyFill="1" applyBorder="1" applyAlignment="1">
      <alignment horizontal="left" vertical="center"/>
    </xf>
    <xf numFmtId="43" fontId="3" fillId="0" borderId="1" xfId="1" applyFont="1" applyFill="1" applyBorder="1" applyAlignment="1">
      <alignment horizontal="left" vertical="center"/>
    </xf>
    <xf numFmtId="43" fontId="7" fillId="0" borderId="1" xfId="1" applyFont="1" applyFill="1" applyBorder="1" applyAlignment="1">
      <alignment horizontal="left" vertical="center"/>
    </xf>
    <xf numFmtId="164" fontId="3" fillId="0" borderId="1" xfId="1" applyNumberFormat="1" applyFont="1" applyFill="1" applyBorder="1" applyAlignment="1">
      <alignment horizontal="left" vertical="center"/>
    </xf>
    <xf numFmtId="0" fontId="12" fillId="0" borderId="1" xfId="0" applyFont="1" applyFill="1" applyBorder="1" applyAlignment="1">
      <alignment horizontal="left"/>
    </xf>
    <xf numFmtId="0" fontId="12" fillId="0" borderId="1" xfId="0" applyFont="1" applyFill="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tabSelected="1" workbookViewId="0">
      <selection activeCell="F36" sqref="F36"/>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3" t="s">
        <v>0</v>
      </c>
      <c r="B1" s="53"/>
      <c r="C1" s="53"/>
      <c r="D1" s="53"/>
    </row>
    <row r="2" spans="1:4" ht="9" customHeight="1" x14ac:dyDescent="0.2">
      <c r="A2" s="53"/>
      <c r="B2" s="53"/>
      <c r="C2" s="53"/>
      <c r="D2" s="53"/>
    </row>
    <row r="3" spans="1:4" ht="15" customHeight="1" x14ac:dyDescent="0.25">
      <c r="A3" s="1" t="s">
        <v>1</v>
      </c>
      <c r="B3" s="1" t="s">
        <v>1</v>
      </c>
      <c r="C3" s="2" t="s">
        <v>2</v>
      </c>
      <c r="D3" s="1" t="s">
        <v>334</v>
      </c>
    </row>
    <row r="4" spans="1:4" ht="15" customHeight="1" x14ac:dyDescent="0.25">
      <c r="A4" s="1" t="s">
        <v>1</v>
      </c>
      <c r="B4" s="1" t="s">
        <v>1</v>
      </c>
      <c r="C4" s="2"/>
      <c r="D4" s="1">
        <v>5</v>
      </c>
    </row>
    <row r="5" spans="1:4" ht="15" customHeight="1" x14ac:dyDescent="0.25">
      <c r="A5" s="1" t="s">
        <v>1</v>
      </c>
      <c r="B5" s="1" t="s">
        <v>1</v>
      </c>
      <c r="C5" s="2" t="s">
        <v>3</v>
      </c>
      <c r="D5" s="1">
        <v>2024</v>
      </c>
    </row>
    <row r="6" spans="1:4" ht="15" customHeight="1" x14ac:dyDescent="0.25">
      <c r="A6" s="1" t="s">
        <v>1</v>
      </c>
      <c r="B6" s="1" t="s">
        <v>1</v>
      </c>
      <c r="C6" s="1" t="s">
        <v>1</v>
      </c>
      <c r="D6" s="1" t="s">
        <v>1</v>
      </c>
    </row>
    <row r="7" spans="1:4" ht="15" customHeight="1" x14ac:dyDescent="0.25">
      <c r="A7" s="30" t="s">
        <v>335</v>
      </c>
      <c r="B7" s="30"/>
      <c r="C7" s="1"/>
      <c r="D7" s="1" t="s">
        <v>1</v>
      </c>
    </row>
    <row r="8" spans="1:4" ht="15" customHeight="1" x14ac:dyDescent="0.25">
      <c r="A8" s="30" t="s">
        <v>336</v>
      </c>
      <c r="B8" s="30"/>
      <c r="C8" s="1"/>
      <c r="D8" s="1" t="s">
        <v>1</v>
      </c>
    </row>
    <row r="9" spans="1:4" ht="15" customHeight="1" x14ac:dyDescent="0.25">
      <c r="A9" s="54" t="s">
        <v>341</v>
      </c>
      <c r="B9" s="54"/>
      <c r="C9" s="1"/>
      <c r="D9" s="1" t="s">
        <v>1</v>
      </c>
    </row>
    <row r="10" spans="1:4" ht="15" customHeight="1" x14ac:dyDescent="0.25">
      <c r="A10" s="54" t="s">
        <v>347</v>
      </c>
      <c r="B10" s="54"/>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2" t="s">
        <v>51</v>
      </c>
      <c r="B33" s="52"/>
      <c r="C33" s="52" t="s">
        <v>52</v>
      </c>
      <c r="D33" s="52"/>
    </row>
    <row r="34" spans="1:4" ht="15" customHeight="1" x14ac:dyDescent="0.2">
      <c r="A34" s="51" t="s">
        <v>53</v>
      </c>
      <c r="B34" s="51"/>
      <c r="C34" s="51" t="s">
        <v>53</v>
      </c>
      <c r="D34" s="51"/>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6" t="s">
        <v>5</v>
      </c>
      <c r="B1" s="56" t="s">
        <v>117</v>
      </c>
      <c r="C1" s="56" t="s">
        <v>234</v>
      </c>
      <c r="D1" s="56"/>
      <c r="E1" s="56" t="s">
        <v>235</v>
      </c>
      <c r="F1" s="56"/>
      <c r="G1" s="56" t="s">
        <v>315</v>
      </c>
    </row>
    <row r="2" spans="1:7" ht="15" customHeight="1" x14ac:dyDescent="0.2">
      <c r="A2" s="56"/>
      <c r="B2" s="56"/>
      <c r="C2" s="7" t="s">
        <v>306</v>
      </c>
      <c r="D2" s="7" t="s">
        <v>312</v>
      </c>
      <c r="E2" s="7" t="s">
        <v>306</v>
      </c>
      <c r="F2" s="7" t="s">
        <v>312</v>
      </c>
      <c r="G2" s="56"/>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6" t="s">
        <v>5</v>
      </c>
      <c r="B1" s="56" t="s">
        <v>324</v>
      </c>
      <c r="C1" s="56" t="s">
        <v>178</v>
      </c>
      <c r="D1" s="56" t="s">
        <v>179</v>
      </c>
      <c r="E1" s="56"/>
      <c r="F1" s="56" t="s">
        <v>180</v>
      </c>
      <c r="G1" s="56"/>
      <c r="H1" s="56" t="s">
        <v>325</v>
      </c>
    </row>
    <row r="2" spans="1:8" ht="15" customHeight="1" x14ac:dyDescent="0.2">
      <c r="A2" s="56"/>
      <c r="B2" s="56"/>
      <c r="C2" s="56"/>
      <c r="D2" s="7" t="s">
        <v>306</v>
      </c>
      <c r="E2" s="7" t="s">
        <v>312</v>
      </c>
      <c r="F2" s="7" t="s">
        <v>306</v>
      </c>
      <c r="G2" s="7" t="s">
        <v>312</v>
      </c>
      <c r="H2" s="56"/>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{'SheetId':'0e67e680-b807-4d33-99c0-7b78881f5ae3','UId':'9cbd5645-d1cc-4c66-9f84-d2f549c40baa','Col':4,'Row':3,'Format':'numberic','Value':'14686449151','TargetCode':''}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{'SheetId':'0e67e680-b807-4d33-99c0-7b78881f5ae3','UId':'99e568e1-5c2c-4711-855d-7b59f3d1cab6','Col':5,'Row':3,'Format':'numberic','Value':'17296153117','TargetCode':''}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{'SheetId':'0e67e680-b807-4d33-99c0-7b78881f5ae3','UId':'8adc06ea-6b87-4c42-b656-c6dbc003e2fd','Col':4,'Row':4,'Format':'numberic','Value':'136449151','TargetCode':''}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{'SheetId':'0e67e680-b807-4d33-99c0-7b78881f5ae3','UId':'6d8a8286-837d-4b56-8e74-bffdec60ea94','Col':5,'Row':4,'Format':'numberic','Value':'246153117','TargetCode':''}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{'SheetId':'0e67e680-b807-4d33-99c0-7b78881f5ae3','UId':'ff256832-31a8-4b18-a932-43bc9d1665b9','Col':4,'Row':6,'ColDynamic':4,'RowDynamic':5,'Format':'numberic','Value':'14550000000','TargetCode':''}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{'SheetId':'0e67e680-b807-4d33-99c0-7b78881f5ae3','UId':'a91ef888-5216-4368-893d-4bf54555e048','Col':5,'Row':6,'ColDynamic':5,'RowDynamic':5,'Format':'numberic','Value':'17050000000','TargetCode':''}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{'SheetId':'0e67e680-b807-4d33-99c0-7b78881f5ae3','UId':'c59bc369-ef6c-4ae7-8932-3d3cd7b0f999','Col':4,'Row':8,'ColDynamic':4,'RowDynamic':9,'Format':'numberic','Value':'96179540260','TargetCode':''}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{'SheetId':'0e67e680-b807-4d33-99c0-7b78881f5ae3','UId':'71da1168-8366-41b4-a97a-ac130f3a71ab','Col':5,'Row':8,'ColDynamic':5,'RowDynamic':9,'Format':'numberic','Value':'97604105315','TargetCode':''}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{'SheetId':'0e67e680-b807-4d33-99c0-7b78881f5ae3','UId':'aaa47aee-de9e-4a72-aaac-e89970beaace','Col':4,'Row':13,'ColDynamic':4,'RowDynamic':12,'Format':'numberic','Value':'1309334954','TargetCode':''}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{'SheetId':'0e67e680-b807-4d33-99c0-7b78881f5ae3','UId':'c31cdabe-83ce-456c-8300-7b06d46f81cc','Col':5,'Row':13,'ColDynamic':5,'RowDynamic':12,'Format':'numberic','Value':'1045693095','TargetCode':''}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{'SheetId':'0e67e680-b807-4d33-99c0-7b78881f5ae3','UId':'4db3253d-9c46-4d6e-918f-a429377ea210','Col':4,'Row':16,'Format':'numberic','Value':'962858903','TargetCode':''}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{'SheetId':'0e67e680-b807-4d33-99c0-7b78881f5ae3','UId':'1b5619ce-07bd-4f38-b89d-ff10d4440cfc','Col':5,'Row':16,'Format':'numberic','Value':'839165616','TargetCode':''}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{'SheetId':'0e67e680-b807-4d33-99c0-7b78881f5ae3','UId':'9165401c-9eab-437b-81ae-d4feb80e4e2f','Col':4,'Row':30,'Format':'numberic','Value':'113138183268','TargetCode':''}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{'SheetId':'0e67e680-b807-4d33-99c0-7b78881f5ae3','UId':'a439d206-4c67-47d4-afcd-d4f8e627acf1','Col':5,'Row':30,'Format':'numberic','Value':'116785117143','TargetCode':''}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{'SheetId':'0e67e680-b807-4d33-99c0-7b78881f5ae3','UId':'6823b56c-6355-4646-a028-45bac846780f','Col':4,'Row':37,'Format':'numberic','Value':'281452230','TargetCode':''}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{'SheetId':'0e67e680-b807-4d33-99c0-7b78881f5ae3','UId':'3318279c-387a-4099-bb92-e31c1fe449fe','Col':5,'Row':37,'Format':'numberic','Value':'260943383','TargetCode':''}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{'SheetId':'0e67e680-b807-4d33-99c0-7b78881f5ae3','UId':'3c70b8a9-b1ec-43c2-876f-82404e71a395','Col':4,'Row':40,'Format':'numberic','Value':'281452230','TargetCode':''}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{'SheetId':'0e67e680-b807-4d33-99c0-7b78881f5ae3','UId':'12d35449-1610-445d-a82a-ca6aa3c24666','Col':5,'Row':40,'Format':'numberic','Value':'260943383','TargetCode':''}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{'SheetId':'0e67e680-b807-4d33-99c0-7b78881f5ae3','UId':'47fa62ea-4432-4646-9d4f-ee5aab71af85','Col':4,'Row':41,'Format':'numberic','Value':'112856731038','TargetCode':''}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{'SheetId':'0e67e680-b807-4d33-99c0-7b78881f5ae3','UId':'3afb4556-da28-46fc-a2b2-36ba72752042','Col':5,'Row':41,'Format':'numberic','Value':'116524173760','TargetCode':''}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{'SheetId':'0e67e680-b807-4d33-99c0-7b78881f5ae3','UId':'7104513d-d6f9-4449-8a07-2e2ffcb96545','Col':4,'Row':42,'Format':'numberic','Value':'10773509.96','TargetCode':''}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{'SheetId':'0e67e680-b807-4d33-99c0-7b78881f5ae3','UId':'3e6dbc06-a87f-42e5-8f05-e55e94914d01','Col':5,'Row':42,'Format':'numberic','Value':'11175695.45','TargetCode':''}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{'SheetId':'0e67e680-b807-4d33-99c0-7b78881f5ae3','UId':'4e4f6161-da0f-463f-8dd1-39772b1d4eda','Col':4,'Row':43,'Format':'numberic','Value':'10475.39','TargetCode':''}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{'SheetId':'0e67e680-b807-4d33-99c0-7b78881f5ae3','UId':'4a847a8c-942e-443a-8eae-7a36b88630ea','Col':5,'Row':43,'Format':'numberic','Value':'10426.57','TargetCode':''}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{'SheetId':'9e57442d-faa2-4732-bfe8-6082c7f4cc3b','UId':'1ab6082b-49bd-46b5-a368-d8740fb12834','Col':4,'Row':2,'Format':'numberic','Value':'620201847','TargetCode':''}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{'SheetId':'9e57442d-faa2-4732-bfe8-6082c7f4cc3b','UId':'220cbdc8-4631-4f07-a522-f901ab9a56b6','Col':5,'Row':2,'Format':'numberic','Value':'604068583','TargetCode':''}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{'SheetId':'9e57442d-faa2-4732-bfe8-6082c7f4cc3b','UId':'44591e3f-5579-49aa-bc70-68808b3d1875','Col':6,'Row':2,'Format':'numberic','Value':'2614274642','TargetCode':''}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{'SheetId':'9e57442d-faa2-4732-bfe8-6082c7f4cc3b','UId':'469f6a2b-25ef-4e27-93c5-0caee9db4d81','Col':4,'Row':5,'ColDynamic':4,'RowDynamic':4,'Format':'numberic','Value':'380190785','TargetCode':''}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{'SheetId':'9e57442d-faa2-4732-bfe8-6082c7f4cc3b','UId':'7b8d3f89-6827-40c2-b297-cf7a42237b42','Col':5,'Row':5,'ColDynamic':5,'RowDynamic':4,'Format':'numberic','Value':'356361453','TargetCode':''}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{'SheetId':'9e57442d-faa2-4732-bfe8-6082c7f4cc3b','UId':'4ae5c9f2-f277-4de6-a00c-b59eae1b7410','Col':6,'Row':5,'ColDynamic':6,'RowDynamic':4,'Format':'numberic','Value':'1513723406','TargetCode':''}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{'SheetId':'9e57442d-faa2-4732-bfe8-6082c7f4cc3b','UId':'5cf117a3-96d2-4aaf-916d-02b16ba83420','Col':4,'Row':7,'ColDynamic':4,'RowDynamic':4,'Format':'numberic','Value':'240011062','TargetCode':''}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{'SheetId':'9e57442d-faa2-4732-bfe8-6082c7f4cc3b','UId':'89c23fea-c054-41d5-9d1e-0958d45c7a95','Col':5,'Row':7,'ColDynamic':5,'RowDynamic':4,'Format':'numberic','Value':'247707130','TargetCode':''}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{'SheetId':'9e57442d-faa2-4732-bfe8-6082c7f4cc3b','UId':'d5829e20-95a8-4535-904c-7e09f2cdc9f2','Col':6,'Row':7,'ColDynamic':6,'RowDynamic':4,'Format':'numberic','Value':'1100551236','TargetCode':''}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{'SheetId':'9e57442d-faa2-4732-bfe8-6082c7f4cc3b','UId':'21f3c77c-886e-43f3-9ba5-fdc740bf45a7','Col':4,'Row':11,'ColDynamic':4,'RowDynamic':8,'Format':'numberic','Value':'160111687','TargetCode':''}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{'SheetId':'9e57442d-faa2-4732-bfe8-6082c7f4cc3b','UId':'fff53ed1-05e1-4ac8-8249-2f48edf9fa14','Col':5,'Row':11,'ColDynamic':5,'RowDynamic':8,'Format':'numberic','Value':'183421046','TargetCode':''}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{'SheetId':'9e57442d-faa2-4732-bfe8-6082c7f4cc3b','UId':'c1a4252e-e2cb-4233-bed1-d3afc836ccc8','Col':6,'Row':11,'ColDynamic':6,'RowDynamic':8,'Format':'numberic','Value':'796767059','TargetCode':''}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{'SheetId':'9e57442d-faa2-4732-bfe8-6082c7f4cc3b','UId':'2b4c7218-ef2f-452d-80ea-cb1d29493e04','Col':4,'Row':12,'Format':'numberic','Value':'87943263','TargetCode':''}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{'SheetId':'9e57442d-faa2-4732-bfe8-6082c7f4cc3b','UId':'2916fb19-bceb-454d-ad42-4fc7a299a2a3','Col':5,'Row':12,'Format':'numberic','Value':'111712007','TargetCode':''}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{'SheetId':'9e57442d-faa2-4732-bfe8-6082c7f4cc3b','UId':'4e500903-fadf-4a73-8849-257ec68842d0','Col':6,'Row':12,'Format':'numberic','Value':'464684136','TargetCode':''}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{'SheetId':'9e57442d-faa2-4732-bfe8-6082c7f4cc3b','UId':'157e5771-4dd4-4ed6-838c-69dd228515cd','Col':4,'Row':14,'ColDynamic':4,'RowDynamic':11,'Format':'numberic','Value':'20573831','TargetCode':''}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{'SheetId':'9e57442d-faa2-4732-bfe8-6082c7f4cc3b','UId':'1e7708d3-6d2b-4639-8d85-59b3c9bf16f5','Col':5,'Row':14,'ColDynamic':5,'RowDynamic':11,'Format':'numberic','Value':'20571448','TargetCode':''}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{'SheetId':'9e57442d-faa2-4732-bfe8-6082c7f4cc3b','UId':'18031c0a-5fc4-4a35-8331-a60cef3972fd','Col':6,'Row':14,'ColDynamic':6,'RowDynamic':11,'Format':'numberic','Value':'89767306','TargetCode':''}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{'SheetId':'9e57442d-faa2-4732-bfe8-6082c7f4cc3b','UId':'a66486eb-4505-4714-830d-ba2c3c0c6cd7','Col':6,'Row':17,'Format':'numberic','Value':'134844824','TargetCode':''}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{'SheetId':'9e57442d-faa2-4732-bfe8-6082c7f4cc3b','UId':'35799ba3-fea0-48d2-b27f-56054b206bd2','Col':4,'Row':24,'ColDynamic':4,'RowDynamic':23,'Format':'numberic','Value':'10248631','TargetCode':''}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{'SheetId':'9e57442d-faa2-4732-bfe8-6082c7f4cc3b','UId':'1863aaae-65a9-4f9f-9c5d-b3b2a95e519b','Col':5,'Row':24,'ColDynamic':5,'RowDynamic':23,'Format':'numberic','Value':'9918030','TargetCode':''}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{'SheetId':'9e57442d-faa2-4732-bfe8-6082c7f4cc3b','UId':'45a838e8-921d-463e-8daa-a5c771a772aa','Col':6,'Row':24,'ColDynamic':6,'RowDynamic':23,'Format':'numberic','Value':'50251352','TargetCode':''}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{'SheetId':'9e57442d-faa2-4732-bfe8-6082c7f4cc3b','UId':'1fe83977-2f78-4ce9-aa52-80fb62c52ad7','Col':4,'Row':26,'ColDynamic':4,'RowDynamic':19,'Format':'numberic','Value':'9000000','TargetCode':''}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{'SheetId':'9e57442d-faa2-4732-bfe8-6082c7f4cc3b','UId':'3e45938a-8b15-4a28-8d4e-6889d6469db5','Col':5,'Row':26,'ColDynamic':5,'RowDynamic':19,'Format':'numberic','Value':'9000000','TargetCode':''}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{'SheetId':'9e57442d-faa2-4732-bfe8-6082c7f4cc3b','UId':'3873886c-5e1c-44a4-ba3a-dae5f5accc8b','Col':6,'Row':26,'ColDynamic':6,'RowDynamic':19,'Format':'numberic','Value':'45000000','TargetCode':''}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{'SheetId':'9e57442d-faa2-4732-bfe8-6082c7f4cc3b','UId':'22eae942-46a3-4663-8bad-854ee399b27a','Col':4,'Row':32,'Format':'numberic','Value':'1000000','TargetCode':''}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{'SheetId':'9e57442d-faa2-4732-bfe8-6082c7f4cc3b','UId':'38ae0936-1d1f-43c1-92bd-8403ec08cfeb','Col':6,'Row':32,'Format':'numberic','Value':'4253691','TargetCode':''}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{'SheetId':'9e57442d-faa2-4732-bfe8-6082c7f4cc3b','UId':'a2f958ce-55fd-4741-a0a1-bdcf0dd1c8ec','Col':4,'Row':35,'Format':'numberic','Value':'1645962','TargetCode':''}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{'SheetId':'9e57442d-faa2-4732-bfe8-6082c7f4cc3b','UId':'393bdfde-2176-402e-9b16-331c74ac5995','Col':5,'Row':35,'Format':'numberic','Value':'2519561','TargetCode':''}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{'SheetId':'9e57442d-faa2-4732-bfe8-6082c7f4cc3b','UId':'61a21fd4-9c85-4c00-b1f5-a006461b16c9','Col':6,'Row':35,'Format':'numberic','Value':'7965750','TargetCode':''}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{'SheetId':'9e57442d-faa2-4732-bfe8-6082c7f4cc3b','UId':'c95f90f6-640a-4331-b0e8-54422c753940','Col':4,'Row':38,'Format':'numberic','Value':'460090160','TargetCode':''}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{'SheetId':'9e57442d-faa2-4732-bfe8-6082c7f4cc3b','UId':'19caeda8-1e5a-4518-8250-4c15acb82c48','Col':5,'Row':38,'Format':'numberic','Value':'420647537','TargetCode':''}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{'SheetId':'9e57442d-faa2-4732-bfe8-6082c7f4cc3b','UId':'d743182c-5853-46f3-8604-ad3aa58840b8','Col':6,'Row':38,'Format':'numberic','Value':'1817507583','TargetCode':''}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{'SheetId':'9e57442d-faa2-4732-bfe8-6082c7f4cc3b','UId':'5fb4cc84-0a90-4cae-ba19-392c839af798','Col':4,'Row':39,'Format':'numberic','Value':'80443712','TargetCode':''}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{'SheetId':'9e57442d-faa2-4732-bfe8-6082c7f4cc3b','UId':'c14dbefc-c01b-44b0-a577-6f17c0396290','Col':5,'Row':39,'Format':'numberic','Value':'74133506','TargetCode':''}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{'SheetId':'9e57442d-faa2-4732-bfe8-6082c7f4cc3b','UId':'d1eb0ab7-7a60-49c8-b8aa-39c894436edb','Col':6,'Row':39,'Format':'numberic','Value':'125268542','TargetCode':''}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{'SheetId':'9e57442d-faa2-4732-bfe8-6082c7f4cc3b','UId':'73bb9d14-e1ea-4394-a083-b8a649641cf9','Col':6,'Row':40,'Format':'numberic','Value':'-33573736','TargetCode':''}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{'SheetId':'9e57442d-faa2-4732-bfe8-6082c7f4cc3b','UId':'bab2e1a7-20d5-41fd-881b-9a21514bfc4f','Col':4,'Row':41,'Format':'numberic','Value':'80443712','TargetCode':''}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{'SheetId':'9e57442d-faa2-4732-bfe8-6082c7f4cc3b','UId':'128100c2-b671-4904-a5a9-41069ed12784','Col':5,'Row':41,'Format':'numberic','Value':'74133506','TargetCode':''}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{'SheetId':'9e57442d-faa2-4732-bfe8-6082c7f4cc3b','UId':'04b06e65-b2eb-4858-bb0b-d72c0270f1f6','Col':6,'Row':41,'Format':'numberic','Value':'158842278','TargetCode':''}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{'SheetId':'9e57442d-faa2-4732-bfe8-6082c7f4cc3b','UId':'0c34f541-ad2d-4bff-9fce-284295e89335','Col':4,'Row':42,'Format':'numberic','Value':'540533872','TargetCode':''}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{'SheetId':'9e57442d-faa2-4732-bfe8-6082c7f4cc3b','UId':'a1069390-e9a5-41a9-8d0c-f5931f68451d','Col':5,'Row':42,'Format':'numberic','Value':'494781043','TargetCode':''}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{'SheetId':'9e57442d-faa2-4732-bfe8-6082c7f4cc3b','UId':'943a903f-8f0c-48d3-9a7d-d0f797c51f06','Col':6,'Row':42,'Format':'numberic','Value':'1942776125','TargetCode':''}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{'SheetId':'9e57442d-faa2-4732-bfe8-6082c7f4cc3b','UId':'14ba2d4e-fc98-469f-8702-009a93d663bf','Col':4,'Row':43,'Format':'numberic','Value':'116524173760','TargetCode':''}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{'SheetId':'9e57442d-faa2-4732-bfe8-6082c7f4cc3b','UId':'46dc8404-c63b-42c5-af20-35a421a3b5ab','Col':5,'Row':43,'Format':'numberic','Value':'124796347326','TargetCode':''}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{'SheetId':'9e57442d-faa2-4732-bfe8-6082c7f4cc3b','UId':'a1137c7a-72fe-4907-952f-0a4daf353a5c','Col':6,'Row':43,'Format':'numberic','Value':'74637262298','TargetCode':''}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{'SheetId':'9e57442d-faa2-4732-bfe8-6082c7f4cc3b','UId':'ae182ae4-ecb8-4b3e-87b1-02fe2b8c8c6e','Col':4,'Row':44,'Format':'numberic','Value':'-3667442722','TargetCode':''}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{'SheetId':'9e57442d-faa2-4732-bfe8-6082c7f4cc3b','UId':'c7c70708-3a08-4a71-8b5b-958036d28d83','Col':5,'Row':44,'Format':'numberic','Value':'-8272173566','TargetCode':''}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{'SheetId':'9e57442d-faa2-4732-bfe8-6082c7f4cc3b','UId':'b56d1f06-ac4a-4581-bd76-0a7116bb9601','Col':6,'Row':44,'Format':'numberic','Value':'38219468740','TargetCode':''}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{'SheetId':'9e57442d-faa2-4732-bfe8-6082c7f4cc3b','UId':'071f8b6b-411a-4479-a1e0-68ae4989d4d4','Col':4,'Row':45,'Format':'numberic','Value':'540533872','TargetCode':''}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{'SheetId':'9e57442d-faa2-4732-bfe8-6082c7f4cc3b','UId':'649fe867-7540-4d27-809f-914ad09af55e','Col':5,'Row':45,'Format':'numberic','Value':'494781043','TargetCode':''}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{'SheetId':'9e57442d-faa2-4732-bfe8-6082c7f4cc3b','UId':'ce2f8942-9d48-4663-bc86-864ddeb2e9fb','Col':6,'Row':45,'Format':'numberic','Value':'1942776125','TargetCode':''}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{'SheetId':'9e57442d-faa2-4732-bfe8-6082c7f4cc3b','UId':'26da4aec-6928-4f66-88a5-fdfd0ee643e5','Col':4,'Row':47,'Format':'numberic','Value':'-4207976594','TargetCode':''}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{'SheetId':'9e57442d-faa2-4732-bfe8-6082c7f4cc3b','UId':'9b98b4cd-1dc6-4f10-9fcd-3b02154fc346','Col':5,'Row':47,'Format':'numberic','Value':'-8766954609','TargetCode':''}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{'SheetId':'9e57442d-faa2-4732-bfe8-6082c7f4cc3b','UId':'ab589e24-1208-4602-83e1-3b0d9a9ddac2','Col':6,'Row':47,'Format':'numberic','Value':'36276692615','TargetCode':''}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{'SheetId':'9e57442d-faa2-4732-bfe8-6082c7f4cc3b','UId':'a1e12271-7d9c-46e1-be1f-d3831e97dba6','Col':4,'Row':48,'Format':'numberic','Value':'112856731038','TargetCode':''}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{'SheetId':'9e57442d-faa2-4732-bfe8-6082c7f4cc3b','UId':'85d94755-db4c-439e-8336-6cbb28df62be','Col':5,'Row':48,'Format':'numberic','Value':'116524173760','TargetCode':''}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{'SheetId':'9e57442d-faa2-4732-bfe8-6082c7f4cc3b','UId':'d8a625ed-973b-4579-990b-8dd486f640c5','Col':6,'Row':48,'Format':'numberic','Value':'112856731038','TargetCode':''}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22),",'Row':",ROW(BCDanhMucDauTu_06029!A22),",","'ColDynamic':",COLUMN(BCDanhMucDauTu_06029!A23),",","'RowDynamic':",ROW(BCDanhMucDauTu_06029!A23),",","'Format':'numberic'",",'Value':'",SUBSTITUTE(BCDanhMucDauTu_06029!A22,"'","\'"),"','TargetCode':''}")</f>
        <v>{'SheetId':'1deb9a6e-dc5a-4908-87cc-034ee9747e20','UId':'b8c20cc2-e76a-461c-ace9-e83abfcc1775','Col':1,'Row':22,'ColDynamic':1,'RowDynamic':23,'Format':'numberic','Value':' ','TargetCode':''}</v>
      </c>
    </row>
    <row r="308" spans="1:1" x14ac:dyDescent="0.2">
      <c r="A308" t="str">
        <f>CONCATENATE("{'SheetId':'1deb9a6e-dc5a-4908-87cc-034ee9747e20'",",","'UId':'e6fa0887-9c0a-49b1-a5d5-d55f5bee7d17'",",'Col':",COLUMN(BCDanhMucDauTu_06029!B22),",'Row':",ROW(BCDanhMucDauTu_06029!B22),",","'ColDynamic':",COLUMN(BCDanhMucDauTu_06029!B23),",","'RowDynamic':",ROW(BCDanhMucDauTu_06029!B23),",","'Format':'string'",",'Value':'",SUBSTITUTE(BCDanhMucDauTu_06029!B22,"'","\'"),"','TargetCode':''}")</f>
        <v>{'SheetId':'1deb9a6e-dc5a-4908-87cc-034ee9747e20','UId':'e6fa0887-9c0a-49b1-a5d5-d55f5bee7d17','Col':2,'Row':22,'ColDynamic':2,'RowDynamic':23,'Format':'string','Value':'Tổng','TargetCode':''}</v>
      </c>
    </row>
    <row r="309" spans="1:1" x14ac:dyDescent="0.2">
      <c r="A309" t="str">
        <f>CONCATENATE("{'SheetId':'1deb9a6e-dc5a-4908-87cc-034ee9747e20'",",","'UId':'6a029111-438c-4c2c-a425-15433a16ea47'",",'Col':",COLUMN(BCDanhMucDauTu_06029!C22),",'Row':",ROW(BCDanhMucDauTu_06029!C22),",","'ColDynamic':",COLUMN(BCDanhMucDauTu_06029!C23),",","'RowDynamic':",ROW(BCDanhMucDauTu_06029!C23),",","'Format':'numberic'",",'Value':'",SUBSTITUTE(BCDanhMucDauTu_06029!C22,"'","\'"),"','TargetCode':''}")</f>
        <v>{'SheetId':'1deb9a6e-dc5a-4908-87cc-034ee9747e20','UId':'6a029111-438c-4c2c-a425-15433a16ea47','Col':3,'Row':22,'ColDynamic':3,'RowDynamic':23,'Format':'numberic','Value':'2252','TargetCode':''}</v>
      </c>
    </row>
    <row r="310" spans="1:1" x14ac:dyDescent="0.2">
      <c r="A310" t="str">
        <f>CONCATENATE("{'SheetId':'1deb9a6e-dc5a-4908-87cc-034ee9747e20'",",","'UId':'2af5b400-8abe-46e3-8b64-7efb4d13db84'",",'Col':",COLUMN(BCDanhMucDauTu_06029!D22),",'Row':",ROW(BCDanhMucDauTu_06029!D22),",","'ColDynamic':",COLUMN(BCDanhMucDauTu_06029!D23),",","'RowDynamic':",ROW(BCDanhMucDauTu_06029!D23),",","'Format':'numberic'",",'Value':'",SUBSTITUTE(BCDanhMucDauTu_06029!D22,"'","\'"),"','TargetCode':''}")</f>
        <v>{'SheetId':'1deb9a6e-dc5a-4908-87cc-034ee9747e20','UId':'2af5b400-8abe-46e3-8b64-7efb4d13db84','Col':4,'Row':22,'ColDynamic':4,'RowDynamic':23,'Format':'numberic','Value':'481884','TargetCode':''}</v>
      </c>
    </row>
    <row r="311" spans="1:1" x14ac:dyDescent="0.2">
      <c r="A311" t="str">
        <f>CONCATENATE("{'SheetId':'1deb9a6e-dc5a-4908-87cc-034ee9747e20'",",","'UId':'142640d6-6a87-400c-bc3e-fd34124b8a95'",",'Col':",COLUMN(BCDanhMucDauTu_06029!E22),",'Row':",ROW(BCDanhMucDauTu_06029!E22),",","'ColDynamic':",COLUMN(BCDanhMucDauTu_06029!E23),",","'RowDynamic':",ROW(BCDanhMucDauTu_06029!E23),",","'Format':'numberic'",",'Value':'",SUBSTITUTE(BCDanhMucDauTu_06029!E22,"'","\'"),"','TargetCode':''}")</f>
        <v>{'SheetId':'1deb9a6e-dc5a-4908-87cc-034ee9747e20','UId':'142640d6-6a87-400c-bc3e-fd34124b8a95','Col':5,'Row':22,'ColDynamic':5,'RowDynamic':23,'Format':'numberic','Value':'','TargetCode':''}</v>
      </c>
    </row>
    <row r="312" spans="1:1" x14ac:dyDescent="0.2">
      <c r="A312" t="str">
        <f>CONCATENATE("{'SheetId':'1deb9a6e-dc5a-4908-87cc-034ee9747e20'",",","'UId':'a4748164-33b9-46bd-8561-e8b3f76700ee'",",'Col':",COLUMN(BCDanhMucDauTu_06029!F22),",'Row':",ROW(BCDanhMucDauTu_06029!F22),",","'ColDynamic':",COLUMN(BCDanhMucDauTu_06029!F23),",","'RowDynamic':",ROW(BCDanhMucDauTu_06029!F23),",","'Format':'numberic'",",'Value':'",SUBSTITUTE(BCDanhMucDauTu_06029!F22,"'","\'"),"','TargetCode':''}")</f>
        <v>{'SheetId':'1deb9a6e-dc5a-4908-87cc-034ee9747e20','UId':'a4748164-33b9-46bd-8561-e8b3f76700ee','Col':6,'Row':22,'ColDynamic':6,'RowDynamic':23,'Format':'numberic','Value':'51664811522','TargetCode':''}</v>
      </c>
    </row>
    <row r="313" spans="1:1" x14ac:dyDescent="0.2">
      <c r="A313" t="str">
        <f>CONCATENATE("{'SheetId':'1deb9a6e-dc5a-4908-87cc-034ee9747e20'",",","'UId':'8b15b2dd-95b7-4075-8cb9-63831db4f74a'",",'Col':",COLUMN(BCDanhMucDauTu_06029!G22),",'Row':",ROW(BCDanhMucDauTu_06029!G22),",","'ColDynamic':",COLUMN(BCDanhMucDauTu_06029!G23),",","'RowDynamic':",ROW(BCDanhMucDauTu_06029!G23),",","'Format':'numberic'",",'Value':'",SUBSTITUTE(BCDanhMucDauTu_06029!G22,"'","\'"),"','TargetCode':''}")</f>
        <v>{'SheetId':'1deb9a6e-dc5a-4908-87cc-034ee9747e20','UId':'8b15b2dd-95b7-4075-8cb9-63831db4f74a','Col':7,'Row':22,'ColDynamic':7,'RowDynamic':23,'Format':'numberic','Value':'0.456652299247348','TargetCode':''}</v>
      </c>
    </row>
    <row r="314" spans="1:1" x14ac:dyDescent="0.2">
      <c r="A314" t="str">
        <f>CONCATENATE("{'SheetId':'1deb9a6e-dc5a-4908-87cc-034ee9747e20'",",","'UId':'fe496e11-6071-47ac-9042-fb59341ce9d3'",",'Col':",COLUMN(BCDanhMucDauTu_06029!D23),",'Row':",ROW(BCDanhMucDauTu_06029!D23),",","'Format':'numberic'",",'Value':'",SUBSTITUTE(BCDanhMucDauTu_06029!D23,"'","\'"),"','TargetCode':''}")</f>
        <v>{'SheetId':'1deb9a6e-dc5a-4908-87cc-034ee9747e20','UId':'fe496e11-6071-47ac-9042-fb59341ce9d3','Col':4,'Row':23,'Format':'numberic','Value':' ','TargetCode':''}</v>
      </c>
    </row>
    <row r="315" spans="1:1" x14ac:dyDescent="0.2">
      <c r="A315" t="str">
        <f>CONCATENATE("{'SheetId':'1deb9a6e-dc5a-4908-87cc-034ee9747e20'",",","'UId':'8f08a933-d633-4287-845a-9819dc196996'",",'Col':",COLUMN(BCDanhMucDauTu_06029!E23),",'Row':",ROW(BCDanhMucDauTu_06029!E23),",","'Format':'numberic'",",'Value':'",SUBSTITUTE(BCDanhMucDauTu_06029!E23,"'","\'"),"','TargetCode':''}")</f>
        <v>{'SheetId':'1deb9a6e-dc5a-4908-87cc-034ee9747e20','UId':'8f08a933-d633-4287-845a-9819dc196996','Col':5,'Row':23,'Format':'numberic','Value':' ','TargetCode':''}</v>
      </c>
    </row>
    <row r="316" spans="1:1" x14ac:dyDescent="0.2">
      <c r="A316" t="str">
        <f>CONCATENATE("{'SheetId':'1deb9a6e-dc5a-4908-87cc-034ee9747e20'",",","'UId':'dad551f4-82a6-49f9-9019-06cb4c328a89'",",'Col':",COLUMN(BCDanhMucDauTu_06029!F23),",'Row':",ROW(BCDanhMucDauTu_06029!F23),",","'Format':'numberic'",",'Value':'",SUBSTITUTE(BCDanhMucDauTu_06029!F23,"'","\'"),"','TargetCode':''}")</f>
        <v>{'SheetId':'1deb9a6e-dc5a-4908-87cc-034ee9747e20','UId':'dad551f4-82a6-49f9-9019-06cb4c328a89','Col':6,'Row':23,'Format':'numberic','Value':' ','TargetCode':''}</v>
      </c>
    </row>
    <row r="317" spans="1:1" x14ac:dyDescent="0.2">
      <c r="A317" t="str">
        <f>CONCATENATE("{'SheetId':'1deb9a6e-dc5a-4908-87cc-034ee9747e20'",",","'UId':'7bf94847-0bfe-4d96-ab7a-1ce79d9343f5'",",'Col':",COLUMN(BCDanhMucDauTu_06029!G23),",'Row':",ROW(BCDanhMucDauTu_06029!G23),",","'Format':'numberic'",",'Value':'",SUBSTITUTE(BCDanhMucDauTu_06029!G23,"'","\'"),"','TargetCode':''}")</f>
        <v>{'SheetId':'1deb9a6e-dc5a-4908-87cc-034ee9747e20','UId':'7bf94847-0bfe-4d96-ab7a-1ce79d9343f5','Col':7,'Row':23,'Format':'numberic','Value':'','TargetCode':''}</v>
      </c>
    </row>
    <row r="318" spans="1:1" x14ac:dyDescent="0.2">
      <c r="A318" t="str">
        <f>CONCATENATE("{'SheetId':'1deb9a6e-dc5a-4908-87cc-034ee9747e20'",",","'UId':'55eed474-1147-4da3-9086-9e821874c0a4'",",'Col':",COLUMN(BCDanhMucDauTu_06029!A25),",'Row':",ROW(BCDanhMucDauTu_06029!A25),",","'ColDynamic':",COLUMN(BCDanhMucDauTu_06029!A28),",","'RowDynamic':",ROW(BCDanhMucDauTu_06029!A28),",","'Format':'numberic'",",'Value':'",SUBSTITUTE(BCDanhMucDauTu_06029!A25,"'","\'"),"','TargetCode':''}")</f>
        <v>{'SheetId':'1deb9a6e-dc5a-4908-87cc-034ee9747e20','UId':'55eed474-1147-4da3-9086-9e821874c0a4','Col':1,'Row':25,'ColDynamic':1,'RowDynamic':28,'Format':'numberic','Value':' ','TargetCode':''}</v>
      </c>
    </row>
    <row r="319" spans="1:1" x14ac:dyDescent="0.2">
      <c r="A319" t="str">
        <f>CONCATENATE("{'SheetId':'1deb9a6e-dc5a-4908-87cc-034ee9747e20'",",","'UId':'1c32b7bf-2ca1-44a0-8279-a8f01d6b7249'",",'Col':",COLUMN(BCDanhMucDauTu_06029!B25),",'Row':",ROW(BCDanhMucDauTu_06029!B25),",","'ColDynamic':",COLUMN(BCDanhMucDauTu_06029!B28),",","'RowDynamic':",ROW(BCDanhMucDauTu_06029!B28),",","'Format':'string'",",'Value':'",SUBSTITUTE(BCDanhMucDauTu_06029!B25,"'","\'"),"','TargetCode':''}")</f>
        <v>{'SheetId':'1deb9a6e-dc5a-4908-87cc-034ee9747e20','UId':'1c32b7bf-2ca1-44a0-8279-a8f01d6b7249','Col':2,'Row':25,'ColDynamic':2,'RowDynamic':28,'Format':'string','Value':'Tổng','TargetCode':''}</v>
      </c>
    </row>
    <row r="320" spans="1:1" x14ac:dyDescent="0.2">
      <c r="A320" t="str">
        <f>CONCATENATE("{'SheetId':'1deb9a6e-dc5a-4908-87cc-034ee9747e20'",",","'UId':'f6a0865a-7cc4-4bd5-9c41-171ccfbe8908'",",'Col':",COLUMN(BCDanhMucDauTu_06029!C25),",'Row':",ROW(BCDanhMucDauTu_06029!C25),",","'ColDynamic':",COLUMN(BCDanhMucDauTu_06029!C28),",","'RowDynamic':",ROW(BCDanhMucDauTu_06029!C28),",","'Format':'numberic'",",'Value':'",SUBSTITUTE(BCDanhMucDauTu_06029!C25,"'","\'"),"','TargetCode':''}")</f>
        <v>{'SheetId':'1deb9a6e-dc5a-4908-87cc-034ee9747e20','UId':'f6a0865a-7cc4-4bd5-9c41-171ccfbe8908','Col':3,'Row':25,'ColDynamic':3,'RowDynamic':28,'Format':'numberic','Value':'2254','TargetCode':''}</v>
      </c>
    </row>
    <row r="321" spans="1:1" x14ac:dyDescent="0.2">
      <c r="A321" t="str">
        <f>CONCATENATE("{'SheetId':'1deb9a6e-dc5a-4908-87cc-034ee9747e20'",",","'UId':'26677bc1-4784-4b02-a8da-eb1a17958c29'",",'Col':",COLUMN(BCDanhMucDauTu_06029!D25),",'Row':",ROW(BCDanhMucDauTu_06029!D25),",","'ColDynamic':",COLUMN(BCDanhMucDauTu_06029!D28),",","'RowDynamic':",ROW(BCDanhMucDauTu_06029!D28),",","'Format':'numberic'",",'Value':'",SUBSTITUTE(BCDanhMucDauTu_06029!D25,"'","\'"),"','TargetCode':''}")</f>
        <v>{'SheetId':'1deb9a6e-dc5a-4908-87cc-034ee9747e20','UId':'26677bc1-4784-4b02-a8da-eb1a17958c29','Col':4,'Row':25,'ColDynamic':4,'RowDynamic':28,'Format':'numberic','Value':' ','TargetCode':''}</v>
      </c>
    </row>
    <row r="322" spans="1:1" x14ac:dyDescent="0.2">
      <c r="A322" t="str">
        <f>CONCATENATE("{'SheetId':'1deb9a6e-dc5a-4908-87cc-034ee9747e20'",",","'UId':'8088aec8-68fc-443f-8fce-4f1788e831ff'",",'Col':",COLUMN(BCDanhMucDauTu_06029!E25),",'Row':",ROW(BCDanhMucDauTu_06029!E25),",","'ColDynamic':",COLUMN(BCDanhMucDauTu_06029!E28),",","'RowDynamic':",ROW(BCDanhMucDauTu_06029!E28),",","'Format':'numberic'",",'Value':'",SUBSTITUTE(BCDanhMucDauTu_06029!E25,"'","\'"),"','TargetCode':''}")</f>
        <v>{'SheetId':'1deb9a6e-dc5a-4908-87cc-034ee9747e20','UId':'8088aec8-68fc-443f-8fce-4f1788e831ff','Col':5,'Row':25,'ColDynamic':5,'RowDynamic':28,'Format':'numberic','Value':' ','TargetCode':''}</v>
      </c>
    </row>
    <row r="323" spans="1:1" x14ac:dyDescent="0.2">
      <c r="A323" t="str">
        <f>CONCATENATE("{'SheetId':'1deb9a6e-dc5a-4908-87cc-034ee9747e20'",",","'UId':'109895da-3858-4d8d-ab90-543bcf58b23e'",",'Col':",COLUMN(BCDanhMucDauTu_06029!F25),",'Row':",ROW(BCDanhMucDauTu_06029!F25),",","'ColDynamic':",COLUMN(BCDanhMucDauTu_06029!F28),",","'RowDynamic':",ROW(BCDanhMucDauTu_06029!F28),",","'Format':'numberic'",",'Value':'",SUBSTITUTE(BCDanhMucDauTu_06029!F25,"'","\'"),"','TargetCode':''}")</f>
        <v>{'SheetId':'1deb9a6e-dc5a-4908-87cc-034ee9747e20','UId':'109895da-3858-4d8d-ab90-543bcf58b23e','Col':6,'Row':25,'ColDynamic':6,'RowDynamic':28,'Format':'numberic','Value':' ','TargetCode':''}</v>
      </c>
    </row>
    <row r="324" spans="1:1" x14ac:dyDescent="0.2">
      <c r="A324" t="str">
        <f>CONCATENATE("{'SheetId':'1deb9a6e-dc5a-4908-87cc-034ee9747e20'",",","'UId':'b12319f9-b486-4e3c-968f-635c2693280b'",",'Col':",COLUMN(BCDanhMucDauTu_06029!G25),",'Row':",ROW(BCDanhMucDauTu_06029!G25),",","'ColDynamic':",COLUMN(BCDanhMucDauTu_06029!G28),",","'RowDynamic':",ROW(BCDanhMucDauTu_06029!G28),",","'Format':'numberic'",",'Value':'",SUBSTITUTE(BCDanhMucDauTu_06029!G25,"'","\'"),"','TargetCode':''}")</f>
        <v>{'SheetId':'1deb9a6e-dc5a-4908-87cc-034ee9747e20','UId':'b12319f9-b486-4e3c-968f-635c2693280b','Col':7,'Row':25,'ColDynamic':7,'RowDynamic':28,'Format':'numberic','Value':'','TargetCode':''}</v>
      </c>
    </row>
    <row r="325" spans="1:1" x14ac:dyDescent="0.2">
      <c r="A325" t="str">
        <f>CONCATENATE("{'SheetId':'1deb9a6e-dc5a-4908-87cc-034ee9747e20'",",","'UId':'740ad2fc-8f8c-4571-bfbb-d73a204a23fa'",",'Col':",COLUMN(BCDanhMucDauTu_06029!D26),",'Row':",ROW(BCDanhMucDauTu_06029!D26),",","'Format':'numberic'",",'Value':'",SUBSTITUTE(BCDanhMucDauTu_06029!D26,"'","\'"),"','TargetCode':''}")</f>
        <v>{'SheetId':'1deb9a6e-dc5a-4908-87cc-034ee9747e20','UId':'740ad2fc-8f8c-4571-bfbb-d73a204a23fa','Col':4,'Row':26,'Format':'numberic','Value':'481884','TargetCode':''}</v>
      </c>
    </row>
    <row r="326" spans="1:1" x14ac:dyDescent="0.2">
      <c r="A326" t="str">
        <f>CONCATENATE("{'SheetId':'1deb9a6e-dc5a-4908-87cc-034ee9747e20'",",","'UId':'41643327-c3cb-4259-acbc-d10c8c939580'",",'Col':",COLUMN(BCDanhMucDauTu_06029!E26),",'Row':",ROW(BCDanhMucDauTu_06029!E26),",","'Format':'numberic'",",'Value':'",SUBSTITUTE(BCDanhMucDauTu_06029!E26,"'","\'"),"','TargetCode':''}")</f>
        <v>{'SheetId':'1deb9a6e-dc5a-4908-87cc-034ee9747e20','UId':'41643327-c3cb-4259-acbc-d10c8c939580','Col':5,'Row':26,'Format':'numberic','Value':'','TargetCode':''}</v>
      </c>
    </row>
    <row r="327" spans="1:1" x14ac:dyDescent="0.2">
      <c r="A327" t="str">
        <f>CONCATENATE("{'SheetId':'1deb9a6e-dc5a-4908-87cc-034ee9747e20'",",","'UId':'d007d564-0a98-45f4-94c4-a2e4056245bc'",",'Col':",COLUMN(BCDanhMucDauTu_06029!F26),",'Row':",ROW(BCDanhMucDauTu_06029!F26),",","'Format':'numberic'",",'Value':'",SUBSTITUTE(BCDanhMucDauTu_06029!F26,"'","\'"),"','TargetCode':''}")</f>
        <v>{'SheetId':'1deb9a6e-dc5a-4908-87cc-034ee9747e20','UId':'d007d564-0a98-45f4-94c4-a2e4056245bc','Col':6,'Row':26,'Format':'numberic','Value':'51664811522','TargetCode':''}</v>
      </c>
    </row>
    <row r="328" spans="1:1" x14ac:dyDescent="0.2">
      <c r="A328" t="str">
        <f>CONCATENATE("{'SheetId':'1deb9a6e-dc5a-4908-87cc-034ee9747e20'",",","'UId':'87b8e950-d5f9-45b4-8cfb-d8108dd16f8f'",",'Col':",COLUMN(BCDanhMucDauTu_06029!G26),",'Row':",ROW(BCDanhMucDauTu_06029!G26),",","'Format':'numberic'",",'Value':'",SUBSTITUTE(BCDanhMucDauTu_06029!G26,"'","\'"),"','TargetCode':''}")</f>
        <v>{'SheetId':'1deb9a6e-dc5a-4908-87cc-034ee9747e20','UId':'87b8e950-d5f9-45b4-8cfb-d8108dd16f8f','Col':7,'Row':26,'Format':'numberic','Value':'0.456652299247348','TargetCode':''}</v>
      </c>
    </row>
    <row r="329" spans="1:1" x14ac:dyDescent="0.2">
      <c r="A329" t="str">
        <f>CONCATENATE("{'SheetId':'1deb9a6e-dc5a-4908-87cc-034ee9747e20'",",","'UId':'70e2406f-94eb-466f-8d09-837ad44a449c'",",'Col':",COLUMN(BCDanhMucDauTu_06029!D27),",'Row':",ROW(BCDanhMucDauTu_06029!D27),",","'Format':'numberic'",",'Value':'",SUBSTITUTE(BCDanhMucDauTu_06029!D27,"'","\'"),"','TargetCode':''}")</f>
        <v>{'SheetId':'1deb9a6e-dc5a-4908-87cc-034ee9747e20','UId':'70e2406f-94eb-466f-8d09-837ad44a449c','Col':4,'Row':27,'Format':'numberic','Value':' ','TargetCode':''}</v>
      </c>
    </row>
    <row r="330" spans="1:1" x14ac:dyDescent="0.2">
      <c r="A330" t="str">
        <f>CONCATENATE("{'SheetId':'1deb9a6e-dc5a-4908-87cc-034ee9747e20'",",","'UId':'d0c68994-6723-45f4-a51b-ec4a1f1cb761'",",'Col':",COLUMN(BCDanhMucDauTu_06029!E27),",'Row':",ROW(BCDanhMucDauTu_06029!E27),",","'Format':'numberic'",",'Value':'",SUBSTITUTE(BCDanhMucDauTu_06029!E27,"'","\'"),"','TargetCode':''}")</f>
        <v>{'SheetId':'1deb9a6e-dc5a-4908-87cc-034ee9747e20','UId':'d0c68994-6723-45f4-a51b-ec4a1f1cb761','Col':5,'Row':27,'Format':'numberic','Value':' ','TargetCode':''}</v>
      </c>
    </row>
    <row r="331" spans="1:1" x14ac:dyDescent="0.2">
      <c r="A331" t="str">
        <f>CONCATENATE("{'SheetId':'1deb9a6e-dc5a-4908-87cc-034ee9747e20'",",","'UId':'6c78638c-c601-49bf-a9e5-d48c4258eadd'",",'Col':",COLUMN(BCDanhMucDauTu_06029!F27),",'Row':",ROW(BCDanhMucDauTu_06029!F27),",","'Format':'numberic'",",'Value':'",SUBSTITUTE(BCDanhMucDauTu_06029!F27,"'","\'"),"','TargetCode':''}")</f>
        <v>{'SheetId':'1deb9a6e-dc5a-4908-87cc-034ee9747e20','UId':'6c78638c-c601-49bf-a9e5-d48c4258eadd','Col':6,'Row':27,'Format':'numberic','Value':' ','TargetCode':''}</v>
      </c>
    </row>
    <row r="332" spans="1:1" x14ac:dyDescent="0.2">
      <c r="A332" t="str">
        <f>CONCATENATE("{'SheetId':'1deb9a6e-dc5a-4908-87cc-034ee9747e20'",",","'UId':'bb82eed3-a7c3-4954-be20-20a9717d4026'",",'Col':",COLUMN(BCDanhMucDauTu_06029!G27),",'Row':",ROW(BCDanhMucDauTu_06029!G27),",","'Format':'numberic'",",'Value':'",SUBSTITUTE(BCDanhMucDauTu_06029!G27,"'","\'"),"','TargetCode':''}")</f>
        <v>{'SheetId':'1deb9a6e-dc5a-4908-87cc-034ee9747e20','UId':'bb82eed3-a7c3-4954-be20-20a9717d4026','Col':7,'Row':27,'Format':'numberic','Value':'','TargetCode':''}</v>
      </c>
    </row>
    <row r="333" spans="1:1" x14ac:dyDescent="0.2">
      <c r="A333" t="str">
        <f>CONCATENATE("{'SheetId':'1deb9a6e-dc5a-4908-87cc-034ee9747e20'",",","'UId':'4fe6fd2f-049f-4c3b-a78b-58fd08d62d7d'",",'Col':",COLUMN(BCDanhMucDauTu_06029!A29),",'Row':",ROW(BCDanhMucDauTu_06029!A29),",","'ColDynamic':",COLUMN(BCDanhMucDauTu_06029!A32),",","'RowDynamic':",ROW(BCDanhMucDauTu_06029!A32),",","'Format':'numberic'",",'Value':'",SUBSTITUTE(BCDanhMucDauTu_06029!A29,"'","\'"),"','TargetCode':''}")</f>
        <v>{'SheetId':'1deb9a6e-dc5a-4908-87cc-034ee9747e20','UId':'4fe6fd2f-049f-4c3b-a78b-58fd08d62d7d','Col':1,'Row':29,'ColDynamic':1,'RowDynamic':32,'Format':'numberic','Value':' ','TargetCode':''}</v>
      </c>
    </row>
    <row r="334" spans="1:1" x14ac:dyDescent="0.2">
      <c r="A334" t="str">
        <f>CONCATENATE("{'SheetId':'1deb9a6e-dc5a-4908-87cc-034ee9747e20'",",","'UId':'21737fa5-5263-466a-9802-c554ec94ffeb'",",'Col':",COLUMN(BCDanhMucDauTu_06029!B29),",'Row':",ROW(BCDanhMucDauTu_06029!B29),",","'ColDynamic':",COLUMN(BCDanhMucDauTu_06029!B32),",","'RowDynamic':",ROW(BCDanhMucDauTu_06029!B32),",","'Format':'string'",",'Value':'",SUBSTITUTE(BCDanhMucDauTu_06029!B29,"'","\'"),"','TargetCode':''}")</f>
        <v>{'SheetId':'1deb9a6e-dc5a-4908-87cc-034ee9747e20','UId':'21737fa5-5263-466a-9802-c554ec94ffeb','Col':2,'Row':29,'ColDynamic':2,'RowDynamic':32,'Format':'string','Value':'Tổng','TargetCode':''}</v>
      </c>
    </row>
    <row r="335" spans="1:1" x14ac:dyDescent="0.2">
      <c r="A335" t="str">
        <f>CONCATENATE("{'SheetId':'1deb9a6e-dc5a-4908-87cc-034ee9747e20'",",","'UId':'b1780ae8-e3e9-4d68-b8e3-06dc22233b5c'",",'Col':",COLUMN(BCDanhMucDauTu_06029!C29),",'Row':",ROW(BCDanhMucDauTu_06029!C29),",","'ColDynamic':",COLUMN(BCDanhMucDauTu_06029!C32),",","'RowDynamic':",ROW(BCDanhMucDauTu_06029!C32),",","'Format':'numberic'",",'Value':'",SUBSTITUTE(BCDanhMucDauTu_06029!C29,"'","\'"),"','TargetCode':''}")</f>
        <v>{'SheetId':'1deb9a6e-dc5a-4908-87cc-034ee9747e20','UId':'b1780ae8-e3e9-4d68-b8e3-06dc22233b5c','Col':3,'Row':29,'ColDynamic':3,'RowDynamic':32,'Format':'numberic','Value':'2257','TargetCode':''}</v>
      </c>
    </row>
    <row r="336" spans="1:1" x14ac:dyDescent="0.2">
      <c r="A336" t="str">
        <f>CONCATENATE("{'SheetId':'1deb9a6e-dc5a-4908-87cc-034ee9747e20'",",","'UId':'fd0c415a-d2bc-42ee-b389-414f8400dae8'",",'Col':",COLUMN(BCDanhMucDauTu_06029!D29),",'Row':",ROW(BCDanhMucDauTu_06029!D29),",","'ColDynamic':",COLUMN(BCDanhMucDauTu_06029!D32),",","'RowDynamic':",ROW(BCDanhMucDauTu_06029!D32),",","'Format':'numberic'",",'Value':'",SUBSTITUTE(BCDanhMucDauTu_06029!D29,"'","\'"),"','TargetCode':''}")</f>
        <v>{'SheetId':'1deb9a6e-dc5a-4908-87cc-034ee9747e20','UId':'fd0c415a-d2bc-42ee-b389-414f8400dae8','Col':4,'Row':29,'ColDynamic':4,'RowDynamic':32,'Format':'numberic','Value':' ','TargetCode':''}</v>
      </c>
    </row>
    <row r="337" spans="1:1" x14ac:dyDescent="0.2">
      <c r="A337" t="str">
        <f>CONCATENATE("{'SheetId':'1deb9a6e-dc5a-4908-87cc-034ee9747e20'",",","'UId':'816243e8-9c85-4ba1-805c-371f6b4844e4'",",'Col':",COLUMN(BCDanhMucDauTu_06029!E29),",'Row':",ROW(BCDanhMucDauTu_06029!E29),",","'ColDynamic':",COLUMN(BCDanhMucDauTu_06029!E32),",","'RowDynamic':",ROW(BCDanhMucDauTu_06029!E32),",","'Format':'numberic'",",'Value':'",SUBSTITUTE(BCDanhMucDauTu_06029!E29,"'","\'"),"','TargetCode':''}")</f>
        <v>{'SheetId':'1deb9a6e-dc5a-4908-87cc-034ee9747e20','UId':'816243e8-9c85-4ba1-805c-371f6b4844e4','Col':5,'Row':29,'ColDynamic':5,'RowDynamic':32,'Format':'numberic','Value':' ','TargetCode':''}</v>
      </c>
    </row>
    <row r="338" spans="1:1" x14ac:dyDescent="0.2">
      <c r="A338" t="str">
        <f>CONCATENATE("{'SheetId':'1deb9a6e-dc5a-4908-87cc-034ee9747e20'",",","'UId':'2efa8183-1804-400f-919b-54e0d328e017'",",'Col':",COLUMN(BCDanhMucDauTu_06029!F29),",'Row':",ROW(BCDanhMucDauTu_06029!F29),",","'ColDynamic':",COLUMN(BCDanhMucDauTu_06029!F32),",","'RowDynamic':",ROW(BCDanhMucDauTu_06029!F32),",","'Format':'numberic'",",'Value':'",SUBSTITUTE(BCDanhMucDauTu_06029!F29,"'","\'"),"','TargetCode':''}")</f>
        <v>{'SheetId':'1deb9a6e-dc5a-4908-87cc-034ee9747e20','UId':'2efa8183-1804-400f-919b-54e0d328e017','Col':6,'Row':29,'ColDynamic':6,'RowDynamic':32,'Format':'numberic','Value':'2272193857','TargetCode':''}</v>
      </c>
    </row>
    <row r="339" spans="1:1" x14ac:dyDescent="0.2">
      <c r="A339" t="str">
        <f>CONCATENATE("{'SheetId':'1deb9a6e-dc5a-4908-87cc-034ee9747e20'",",","'UId':'890ca93f-4ffa-4063-bc4e-3ca8427d321f'",",'Col':",COLUMN(BCDanhMucDauTu_06029!G29),",'Row':",ROW(BCDanhMucDauTu_06029!G29),",","'ColDynamic':",COLUMN(BCDanhMucDauTu_06029!G32),",","'RowDynamic':",ROW(BCDanhMucDauTu_06029!G32),",","'Format':'numberic'",",'Value':'",SUBSTITUTE(BCDanhMucDauTu_06029!G29,"'","\'"),"','TargetCode':''}")</f>
        <v>{'SheetId':'1deb9a6e-dc5a-4908-87cc-034ee9747e20','UId':'890ca93f-4ffa-4063-bc4e-3ca8427d321f','Col':7,'Row':29,'ColDynamic':7,'RowDynamic':32,'Format':'numberic','Value':'0.020083351096576','TargetCode':''}</v>
      </c>
    </row>
    <row r="340" spans="1:1" x14ac:dyDescent="0.2">
      <c r="A340" t="str">
        <f>CONCATENATE("{'SheetId':'1deb9a6e-dc5a-4908-87cc-034ee9747e20'",",","'UId':'df249e66-a9ea-45a2-9c76-d51aecb2379d'",",'Col':",COLUMN(BCDanhMucDauTu_06029!D30),",'Row':",ROW(BCDanhMucDauTu_06029!D30),",","'Format':'numberic'",",'Value':'",SUBSTITUTE(BCDanhMucDauTu_06029!D30,"'","\'"),"','TargetCode':''}")</f>
        <v>{'SheetId':'1deb9a6e-dc5a-4908-87cc-034ee9747e20','UId':'df249e66-a9ea-45a2-9c76-d51aecb2379d','Col':4,'Row':30,'Format':'numberic','Value':' ','TargetCode':''}</v>
      </c>
    </row>
    <row r="341" spans="1:1" x14ac:dyDescent="0.2">
      <c r="A341" t="str">
        <f>CONCATENATE("{'SheetId':'1deb9a6e-dc5a-4908-87cc-034ee9747e20'",",","'UId':'a81df1b4-0c26-4bbd-9a9d-27dc4b538b2c'",",'Col':",COLUMN(BCDanhMucDauTu_06029!E30),",'Row':",ROW(BCDanhMucDauTu_06029!E30),",","'Format':'numberic'",",'Value':'",SUBSTITUTE(BCDanhMucDauTu_06029!E30,"'","\'"),"','TargetCode':''}")</f>
        <v>{'SheetId':'1deb9a6e-dc5a-4908-87cc-034ee9747e20','UId':'a81df1b4-0c26-4bbd-9a9d-27dc4b538b2c','Col':5,'Row':30,'Format':'numberic','Value':' ','TargetCode':''}</v>
      </c>
    </row>
    <row r="342" spans="1:1" x14ac:dyDescent="0.2">
      <c r="A342" t="str">
        <f>CONCATENATE("{'SheetId':'1deb9a6e-dc5a-4908-87cc-034ee9747e20'",",","'UId':'4a9e3616-ca24-464d-b5e2-89b07d4dab94'",",'Col':",COLUMN(BCDanhMucDauTu_06029!F30),",'Row':",ROW(BCDanhMucDauTu_06029!F30),",","'Format':'numberic'",",'Value':'",SUBSTITUTE(BCDanhMucDauTu_06029!F30,"'","\'"),"','TargetCode':''}")</f>
        <v>{'SheetId':'1deb9a6e-dc5a-4908-87cc-034ee9747e20','UId':'4a9e3616-ca24-464d-b5e2-89b07d4dab94','Col':6,'Row':30,'Format':'numberic','Value':' ','TargetCode':''}</v>
      </c>
    </row>
    <row r="343" spans="1:1" x14ac:dyDescent="0.2">
      <c r="A343" t="str">
        <f>CONCATENATE("{'SheetId':'1deb9a6e-dc5a-4908-87cc-034ee9747e20'",",","'UId':'4cbb5dbb-7a56-4367-b451-172c5d9fc088'",",'Col':",COLUMN(BCDanhMucDauTu_06029!G30),",'Row':",ROW(BCDanhMucDauTu_06029!G30),",","'Format':'numberic'",",'Value':'",SUBSTITUTE(BCDanhMucDauTu_06029!G30,"'","\'"),"','TargetCode':''}")</f>
        <v>{'SheetId':'1deb9a6e-dc5a-4908-87cc-034ee9747e20','UId':'4cbb5dbb-7a56-4367-b451-172c5d9fc088','Col':7,'Row':30,'Format':'numberic','Value':'','TargetCode':''}</v>
      </c>
    </row>
    <row r="344" spans="1:1" x14ac:dyDescent="0.2">
      <c r="A344" t="str">
        <f>CONCATENATE("{'SheetId':'1deb9a6e-dc5a-4908-87cc-034ee9747e20'",",","'UId':'70357de6-0706-48a2-a361-da95bcaa1827'",",'Col':",COLUMN(BCDanhMucDauTu_06029!D31),",'Row':",ROW(BCDanhMucDauTu_06029!D31),",","'Format':'numberic'",",'Value':'",SUBSTITUTE(BCDanhMucDauTu_06029!D31,"'","\'"),"','TargetCode':''}")</f>
        <v>{'SheetId':'1deb9a6e-dc5a-4908-87cc-034ee9747e20','UId':'70357de6-0706-48a2-a361-da95bcaa1827','Col':4,'Row':31,'Format':'numberic','Value':' ','TargetCode':''}</v>
      </c>
    </row>
    <row r="345" spans="1:1" x14ac:dyDescent="0.2">
      <c r="A345" t="str">
        <f>CONCATENATE("{'SheetId':'1deb9a6e-dc5a-4908-87cc-034ee9747e20'",",","'UId':'4f148c59-190d-4dad-aff9-126f4ce81c6d'",",'Col':",COLUMN(BCDanhMucDauTu_06029!E31),",'Row':",ROW(BCDanhMucDauTu_06029!E31),",","'Format':'numberic'",",'Value':'",SUBSTITUTE(BCDanhMucDauTu_06029!E31,"'","\'"),"','TargetCode':''}")</f>
        <v>{'SheetId':'1deb9a6e-dc5a-4908-87cc-034ee9747e20','UId':'4f148c59-190d-4dad-aff9-126f4ce81c6d','Col':5,'Row':31,'Format':'numberic','Value':' ','TargetCode':''}</v>
      </c>
    </row>
    <row r="346" spans="1:1" x14ac:dyDescent="0.2">
      <c r="A346" t="str">
        <f>CONCATENATE("{'SheetId':'1deb9a6e-dc5a-4908-87cc-034ee9747e20'",",","'UId':'6ba9d2bf-7322-4bb6-be73-05a728f53c5a'",",'Col':",COLUMN(BCDanhMucDauTu_06029!F31),",'Row':",ROW(BCDanhMucDauTu_06029!F31),",","'Format':'numberic'",",'Value':'",SUBSTITUTE(BCDanhMucDauTu_06029!F31,"'","\'"),"','TargetCode':''}")</f>
        <v>{'SheetId':'1deb9a6e-dc5a-4908-87cc-034ee9747e20','UId':'6ba9d2bf-7322-4bb6-be73-05a728f53c5a','Col':6,'Row':31,'Format':'numberic','Value':'136449151','TargetCode':''}</v>
      </c>
    </row>
    <row r="347" spans="1:1" x14ac:dyDescent="0.2">
      <c r="A347" t="str">
        <f>CONCATENATE("{'SheetId':'1deb9a6e-dc5a-4908-87cc-034ee9747e20'",",","'UId':'cad08826-aed0-458d-a3df-563ee1ca2782'",",'Col':",COLUMN(BCDanhMucDauTu_06029!G31),",'Row':",ROW(BCDanhMucDauTu_06029!G31),",","'Format':'numberic'",",'Value':'",SUBSTITUTE(BCDanhMucDauTu_06029!G31,"'","\'"),"','TargetCode':''}")</f>
        <v>{'SheetId':'1deb9a6e-dc5a-4908-87cc-034ee9747e20','UId':'cad08826-aed0-458d-a3df-563ee1ca2782','Col':7,'Row':31,'Format':'numberic','Value':'0.00120603979186038','TargetCode':''}</v>
      </c>
    </row>
    <row r="348" spans="1:1" x14ac:dyDescent="0.2">
      <c r="A348" t="str">
        <f>CONCATENATE("{'SheetId':'1deb9a6e-dc5a-4908-87cc-034ee9747e20'",",","'UId':'26452794-e0d2-44f2-8c51-7f5465fbf4cf'",",'Col':",COLUMN(BCDanhMucDauTu_06029!A33),",'Row':",ROW(BCDanhMucDauTu_06029!A33),",","'ColDynamic':",COLUMN(BCDanhMucDauTu_06029!A30),",","'RowDynamic':",ROW(BCDanhMucDauTu_06029!A30),",","'Format':'string'",",'Value':'",SUBSTITUTE(BCDanhMucDauTu_06029!A33,"'","\'"),"','TargetCode':''}")</f>
        <v>{'SheetId':'1deb9a6e-dc5a-4908-87cc-034ee9747e20','UId':'26452794-e0d2-44f2-8c51-7f5465fbf4cf','Col':1,'Row':33,'ColDynamic':1,'RowDynamic':30,'Format':'string','Value':' ','TargetCode':''}</v>
      </c>
    </row>
    <row r="349" spans="1:1" x14ac:dyDescent="0.2">
      <c r="A349" t="str">
        <f>CONCATENATE("{'SheetId':'1deb9a6e-dc5a-4908-87cc-034ee9747e20'",",","'UId':'9b14eff9-5e45-4cf1-9494-0604b89ed28b'",",'Col':",COLUMN(BCDanhMucDauTu_06029!B33),",'Row':",ROW(BCDanhMucDauTu_06029!B33),",","'ColDynamic':",COLUMN(BCDanhMucDauTu_06029!B30),",","'RowDynamic':",ROW(BCDanhMucDauTu_06029!B30),",","'Format':'string'",",'Value':'",SUBSTITUTE(BCDanhMucDauTu_06029!B33,"'","\'"),"','TargetCode':''}")</f>
        <v>{'SheetId':'1deb9a6e-dc5a-4908-87cc-034ee9747e20','UId':'9b14eff9-5e45-4cf1-9494-0604b89ed28b','Col':2,'Row':33,'ColDynamic':2,'RowDynamic':30,'Format':'string','Value':'Tiền gửi ngân hàng dưới 3 tháng','TargetCode':''}</v>
      </c>
    </row>
    <row r="350" spans="1:1" x14ac:dyDescent="0.2">
      <c r="A350" t="str">
        <f>CONCATENATE("{'SheetId':'1deb9a6e-dc5a-4908-87cc-034ee9747e20'",",","'UId':'8d66f097-23e3-4ef9-8131-e5ac52c6b32f'",",'Col':",COLUMN(BCDanhMucDauTu_06029!C33),",'Row':",ROW(BCDanhMucDauTu_06029!C33),",","'ColDynamic':",COLUMN(BCDanhMucDauTu_06029!C30),",","'RowDynamic':",ROW(BCDanhMucDauTu_06029!C30),",","'Format':'string'",",'Value':'",SUBSTITUTE(BCDanhMucDauTu_06029!C33,"'","\'"),"','TargetCode':''}")</f>
        <v>{'SheetId':'1deb9a6e-dc5a-4908-87cc-034ee9747e20','UId':'8d66f097-23e3-4ef9-8131-e5ac52c6b32f','Col':3,'Row':33,'ColDynamic':3,'RowDynamic':30,'Format':'string','Value':'2260','TargetCode':''}</v>
      </c>
    </row>
    <row r="351" spans="1:1" x14ac:dyDescent="0.2">
      <c r="A351" t="str">
        <f>CONCATENATE("{'SheetId':'1deb9a6e-dc5a-4908-87cc-034ee9747e20'",",","'UId':'ead9614a-658c-4220-bedf-ca1bfba113ca'",",'Col':",COLUMN(BCDanhMucDauTu_06029!D33),",'Row':",ROW(BCDanhMucDauTu_06029!D33),",","'ColDynamic':",COLUMN(BCDanhMucDauTu_06029!D30),",","'RowDynamic':",ROW(BCDanhMucDauTu_06029!D30),",","'Format':'numberic'",",'Value':'",SUBSTITUTE(BCDanhMucDauTu_06029!D33,"'","\'"),"','TargetCode':''}")</f>
        <v>{'SheetId':'1deb9a6e-dc5a-4908-87cc-034ee9747e20','UId':'ead9614a-658c-4220-bedf-ca1bfba113ca','Col':4,'Row':33,'ColDynamic':4,'RowDynamic':30,'Format':'numberic','Value':' ','TargetCode':''}</v>
      </c>
    </row>
    <row r="352" spans="1:1" x14ac:dyDescent="0.2">
      <c r="A352" t="str">
        <f>CONCATENATE("{'SheetId':'1deb9a6e-dc5a-4908-87cc-034ee9747e20'",",","'UId':'4fdfc09c-5e5b-40ad-b617-c48d140e6fbc'",",'Col':",COLUMN(BCDanhMucDauTu_06029!E33),",'Row':",ROW(BCDanhMucDauTu_06029!E33),",","'ColDynamic':",COLUMN(BCDanhMucDauTu_06029!E30),",","'RowDynamic':",ROW(BCDanhMucDauTu_06029!E30),",","'Format':'numberic'",",'Value':'",SUBSTITUTE(BCDanhMucDauTu_06029!E33,"'","\'"),"','TargetCode':''}")</f>
        <v>{'SheetId':'1deb9a6e-dc5a-4908-87cc-034ee9747e20','UId':'4fdfc09c-5e5b-40ad-b617-c48d140e6fbc','Col':5,'Row':33,'ColDynamic':5,'RowDynamic':30,'Format':'numberic','Value':' ','TargetCode':''}</v>
      </c>
    </row>
    <row r="353" spans="1:1" x14ac:dyDescent="0.2">
      <c r="A353" t="str">
        <f>CONCATENATE("{'SheetId':'1deb9a6e-dc5a-4908-87cc-034ee9747e20'",",","'UId':'ba8351a8-8ef9-4c39-b20c-9e499c7302c4'",",'Col':",COLUMN(BCDanhMucDauTu_06029!F33),",'Row':",ROW(BCDanhMucDauTu_06029!F33),",","'ColDynamic':",COLUMN(BCDanhMucDauTu_06029!F30),",","'RowDynamic':",ROW(BCDanhMucDauTu_06029!F30),",","'Format':'numberic'",",'Value':'",SUBSTITUTE(BCDanhMucDauTu_06029!F33,"'","\'"),"','TargetCode':''}")</f>
        <v>{'SheetId':'1deb9a6e-dc5a-4908-87cc-034ee9747e20','UId':'ba8351a8-8ef9-4c39-b20c-9e499c7302c4','Col':6,'Row':33,'ColDynamic':6,'RowDynamic':30,'Format':'numberic','Value':'14550000000','TargetCode':''}</v>
      </c>
    </row>
    <row r="354" spans="1:1" x14ac:dyDescent="0.2">
      <c r="A354" t="str">
        <f>CONCATENATE("{'SheetId':'1deb9a6e-dc5a-4908-87cc-034ee9747e20'",",","'UId':'20aec549-2649-4108-8c50-4ff697541fea'",",'Col':",COLUMN(BCDanhMucDauTu_06029!G33),",'Row':",ROW(BCDanhMucDauTu_06029!G33),",","'ColDynamic':",COLUMN(BCDanhMucDauTu_06029!G30),",","'RowDynamic':",ROW(BCDanhMucDauTu_06029!G30),",","'Format':'numberic'",",'Value':'",SUBSTITUTE(BCDanhMucDauTu_06029!G33,"'","\'"),"','TargetCode':''}")</f>
        <v>{'SheetId':'1deb9a6e-dc5a-4908-87cc-034ee9747e20','UId':'20aec549-2649-4108-8c50-4ff697541fea','Col':7,'Row':33,'ColDynamic':7,'RowDynamic':30,'Format':'numberic','Value':'0.128603797407054','TargetCode':''}</v>
      </c>
    </row>
    <row r="355" spans="1:1" x14ac:dyDescent="0.2">
      <c r="A355" t="str">
        <f>CONCATENATE("{'SheetId':'1deb9a6e-dc5a-4908-87cc-034ee9747e20'",",","'UId':'c94d94d7-01a6-4c24-95e6-4f83c62d0567'",",'Col':",COLUMN(BCDanhMucDauTu_06029!A35),",'Row':",ROW(BCDanhMucDauTu_06029!A35),",","'ColDynamic':",COLUMN(BCDanhMucDauTu_06029!A32),",","'RowDynamic':",ROW(BCDanhMucDauTu_06029!A32),",","'Format':'string'",",'Value':'",SUBSTITUTE(BCDanhMucDauTu_06029!A35,"'","\'"),"','TargetCode':''}")</f>
        <v>{'SheetId':'1deb9a6e-dc5a-4908-87cc-034ee9747e20','UId':'c94d94d7-01a6-4c24-95e6-4f83c62d0567','Col':1,'Row':35,'ColDynamic':1,'RowDynamic':32,'Format':'string','Value':' ','TargetCode':''}</v>
      </c>
    </row>
    <row r="356" spans="1:1" x14ac:dyDescent="0.2">
      <c r="A356" t="str">
        <f>CONCATENATE("{'SheetId':'1deb9a6e-dc5a-4908-87cc-034ee9747e20'",",","'UId':'333b59bf-d7bf-4903-a769-681773c5c1d6'",",'Col':",COLUMN(BCDanhMucDauTu_06029!B35),",'Row':",ROW(BCDanhMucDauTu_06029!B35),",","'ColDynamic':",COLUMN(BCDanhMucDauTu_06029!B32),",","'RowDynamic':",ROW(BCDanhMucDauTu_06029!B32),",","'Format':'string'",",'Value':'",SUBSTITUTE(BCDanhMucDauTu_06029!B35,"'","\'"),"','TargetCode':''}")</f>
        <v>{'SheetId':'1deb9a6e-dc5a-4908-87cc-034ee9747e20','UId':'333b59bf-d7bf-4903-a769-681773c5c1d6','Col':2,'Row':35,'ColDynamic':2,'RowDynamic':32,'Format':'string','Value':'Chứng chỉ tiền gửi','TargetCode':''}</v>
      </c>
    </row>
    <row r="357" spans="1:1" x14ac:dyDescent="0.2">
      <c r="A357" t="str">
        <f>CONCATENATE("{'SheetId':'1deb9a6e-dc5a-4908-87cc-034ee9747e20'",",","'UId':'70dcb08c-d0c0-43e8-87c7-cb83b1736902'",",'Col':",COLUMN(BCDanhMucDauTu_06029!C35),",'Row':",ROW(BCDanhMucDauTu_06029!C35),",","'ColDynamic':",COLUMN(BCDanhMucDauTu_06029!C32),",","'RowDynamic':",ROW(BCDanhMucDauTu_06029!C32),",","'Format':'string'",",'Value':'",SUBSTITUTE(BCDanhMucDauTu_06029!C35,"'","\'"),"','TargetCode':''}")</f>
        <v>{'SheetId':'1deb9a6e-dc5a-4908-87cc-034ee9747e20','UId':'70dcb08c-d0c0-43e8-87c7-cb83b1736902','Col':3,'Row':35,'ColDynamic':3,'RowDynamic':32,'Format':'string','Value':'2261','TargetCode':''}</v>
      </c>
    </row>
    <row r="358" spans="1:1" x14ac:dyDescent="0.2">
      <c r="A358" t="str">
        <f>CONCATENATE("{'SheetId':'1deb9a6e-dc5a-4908-87cc-034ee9747e20'",",","'UId':'b98b0710-edbe-464f-91cc-a50943b92e53'",",'Col':",COLUMN(BCDanhMucDauTu_06029!D35),",'Row':",ROW(BCDanhMucDauTu_06029!D35),",","'ColDynamic':",COLUMN(BCDanhMucDauTu_06029!D32),",","'RowDynamic':",ROW(BCDanhMucDauTu_06029!D32),",","'Format':'numberic'",",'Value':'",SUBSTITUTE(BCDanhMucDauTu_06029!D35,"'","\'"),"','TargetCode':''}")</f>
        <v>{'SheetId':'1deb9a6e-dc5a-4908-87cc-034ee9747e20','UId':'b98b0710-edbe-464f-91cc-a50943b92e53','Col':4,'Row':35,'ColDynamic':4,'RowDynamic':32,'Format':'numberic','Value':' ','TargetCode':''}</v>
      </c>
    </row>
    <row r="359" spans="1:1" x14ac:dyDescent="0.2">
      <c r="A359" t="str">
        <f>CONCATENATE("{'SheetId':'1deb9a6e-dc5a-4908-87cc-034ee9747e20'",",","'UId':'1e5e338d-e8d3-484c-a931-f154e681f9d1'",",'Col':",COLUMN(BCDanhMucDauTu_06029!E35),",'Row':",ROW(BCDanhMucDauTu_06029!E35),",","'ColDynamic':",COLUMN(BCDanhMucDauTu_06029!E32),",","'RowDynamic':",ROW(BCDanhMucDauTu_06029!E32),",","'Format':'numberic'",",'Value':'",SUBSTITUTE(BCDanhMucDauTu_06029!E35,"'","\'"),"','TargetCode':''}")</f>
        <v>{'SheetId':'1deb9a6e-dc5a-4908-87cc-034ee9747e20','UId':'1e5e338d-e8d3-484c-a931-f154e681f9d1','Col':5,'Row':35,'ColDynamic':5,'RowDynamic':32,'Format':'numberic','Value':' ','TargetCode':''}</v>
      </c>
    </row>
    <row r="360" spans="1:1" x14ac:dyDescent="0.2">
      <c r="A360" t="str">
        <f>CONCATENATE("{'SheetId':'1deb9a6e-dc5a-4908-87cc-034ee9747e20'",",","'UId':'f0171a12-b46c-408e-9769-0674783f4494'",",'Col':",COLUMN(BCDanhMucDauTu_06029!F35),",'Row':",ROW(BCDanhMucDauTu_06029!F35),",","'ColDynamic':",COLUMN(BCDanhMucDauTu_06029!F32),",","'RowDynamic':",ROW(BCDanhMucDauTu_06029!F32),",","'Format':'numberic'",",'Value':'",SUBSTITUTE(BCDanhMucDauTu_06029!F35,"'","\'"),"','TargetCode':''}")</f>
        <v>{'SheetId':'1deb9a6e-dc5a-4908-87cc-034ee9747e20','UId':'f0171a12-b46c-408e-9769-0674783f4494','Col':6,'Row':35,'ColDynamic':6,'RowDynamic':32,'Format':'numberic','Value':'18514728738','TargetCode':''}</v>
      </c>
    </row>
    <row r="361" spans="1:1" x14ac:dyDescent="0.2">
      <c r="A361" t="str">
        <f>CONCATENATE("{'SheetId':'1deb9a6e-dc5a-4908-87cc-034ee9747e20'",",","'UId':'123dfcbf-9d8f-4865-9abd-67aef0fb2ded'",",'Col':",COLUMN(BCDanhMucDauTu_06029!G35),",'Row':",ROW(BCDanhMucDauTu_06029!G35),",","'ColDynamic':",COLUMN(BCDanhMucDauTu_06029!G32),",","'RowDynamic':",ROW(BCDanhMucDauTu_06029!G32),",","'Format':'numberic'",",'Value':'",SUBSTITUTE(BCDanhMucDauTu_06029!G35,"'","\'"),"','TargetCode':''}")</f>
        <v>{'SheetId':'1deb9a6e-dc5a-4908-87cc-034ee9747e20','UId':'123dfcbf-9d8f-4865-9abd-67aef0fb2ded','Col':7,'Row':35,'ColDynamic':7,'RowDynamic':32,'Format':'numberic','Value':'0.163647039427375','TargetCode':''}</v>
      </c>
    </row>
    <row r="362" spans="1:1" x14ac:dyDescent="0.2">
      <c r="A362" t="str">
        <f>CONCATENATE("{'SheetId':'1deb9a6e-dc5a-4908-87cc-034ee9747e20'",",","'UId':'61c7d7e9-4c4a-4062-8012-4877345d4ca2'",",'Col':",COLUMN(BCDanhMucDauTu_06029!D38),",'Row':",ROW(BCDanhMucDauTu_06029!D38),",","'Format':'numberic'",",'Value':'",SUBSTITUTE(BCDanhMucDauTu_06029!D38,"'","\'"),"','TargetCode':''}")</f>
        <v>{'SheetId':'1deb9a6e-dc5a-4908-87cc-034ee9747e20','UId':'61c7d7e9-4c4a-4062-8012-4877345d4ca2','Col':4,'Row':38,'Format':'numberic','Value':'','TargetCode':''}</v>
      </c>
    </row>
    <row r="363" spans="1:1" x14ac:dyDescent="0.2">
      <c r="A363" t="str">
        <f>CONCATENATE("{'SheetId':'1deb9a6e-dc5a-4908-87cc-034ee9747e20'",",","'UId':'55eb1cfc-48db-45d7-badc-9126702dbaca'",",'Col':",COLUMN(BCDanhMucDauTu_06029!E38),",'Row':",ROW(BCDanhMucDauTu_06029!E38),",","'Format':'numberic'",",'Value':'",SUBSTITUTE(BCDanhMucDauTu_06029!E38,"'","\'"),"','TargetCode':''}")</f>
        <v>{'SheetId':'1deb9a6e-dc5a-4908-87cc-034ee9747e20','UId':'55eb1cfc-48db-45d7-badc-9126702dbaca','Col':5,'Row':38,'Format':'numberic','Value':'','TargetCode':''}</v>
      </c>
    </row>
    <row r="364" spans="1:1" x14ac:dyDescent="0.2">
      <c r="A364" t="str">
        <f>CONCATENATE("{'SheetId':'1deb9a6e-dc5a-4908-87cc-034ee9747e20'",",","'UId':'0b0a71cf-8b1c-4a88-a170-2b7251d20ffa'",",'Col':",COLUMN(BCDanhMucDauTu_06029!F38),",'Row':",ROW(BCDanhMucDauTu_06029!F38),",","'Format':'numberic'",",'Value':'",SUBSTITUTE(BCDanhMucDauTu_06029!F38,"'","\'"),"','TargetCode':''}")</f>
        <v>{'SheetId':'1deb9a6e-dc5a-4908-87cc-034ee9747e20','UId':'0b0a71cf-8b1c-4a88-a170-2b7251d20ffa','Col':6,'Row':38,'Format':'numberic','Value':'59201177889','TargetCode':''}</v>
      </c>
    </row>
    <row r="365" spans="1:1" x14ac:dyDescent="0.2">
      <c r="A365" t="str">
        <f>CONCATENATE("{'SheetId':'1deb9a6e-dc5a-4908-87cc-034ee9747e20'",",","'UId':'3ec63538-3a98-477e-b957-0e4550274988'",",'Col':",COLUMN(BCDanhMucDauTu_06029!G38),",'Row':",ROW(BCDanhMucDauTu_06029!G38),",","'Format':'numberic'",",'Value':'",SUBSTITUTE(BCDanhMucDauTu_06029!G38,"'","\'"),"','TargetCode':''}")</f>
        <v>{'SheetId':'1deb9a6e-dc5a-4908-87cc-034ee9747e20','UId':'3ec63538-3a98-477e-b957-0e4550274988','Col':7,'Row':38,'Format':'numberic','Value':'0.523264349656076','TargetCode':''}</v>
      </c>
    </row>
    <row r="366" spans="1:1" x14ac:dyDescent="0.2">
      <c r="A366" t="str">
        <f>CONCATENATE("{'SheetId':'1deb9a6e-dc5a-4908-87cc-034ee9747e20'",",","'UId':'b7e2b881-7166-4008-81ef-36fa655ba0d3'",",'Col':",COLUMN(BCDanhMucDauTu_06029!D39),",'Row':",ROW(BCDanhMucDauTu_06029!D39),",","'Format':'numberic'",",'Value':'",SUBSTITUTE(BCDanhMucDauTu_06029!D39,"'","\'"),"','TargetCode':''}")</f>
        <v>{'SheetId':'1deb9a6e-dc5a-4908-87cc-034ee9747e20','UId':'b7e2b881-7166-4008-81ef-36fa655ba0d3','Col':4,'Row':39,'Format':'numberic','Value':'481884','TargetCode':''}</v>
      </c>
    </row>
    <row r="367" spans="1:1" x14ac:dyDescent="0.2">
      <c r="A367" t="str">
        <f>CONCATENATE("{'SheetId':'1deb9a6e-dc5a-4908-87cc-034ee9747e20'",",","'UId':'b0198f8c-cffe-4d00-9816-22e0fa96124d'",",'Col':",COLUMN(BCDanhMucDauTu_06029!E39),",'Row':",ROW(BCDanhMucDauTu_06029!E39),",","'Format':'numberic'",",'Value':'",SUBSTITUTE(BCDanhMucDauTu_06029!E39,"'","\'"),"','TargetCode':''}")</f>
        <v>{'SheetId':'1deb9a6e-dc5a-4908-87cc-034ee9747e20','UId':'b0198f8c-cffe-4d00-9816-22e0fa96124d','Col':5,'Row':39,'Format':'numberic','Value':'','TargetCode':''}</v>
      </c>
    </row>
    <row r="368" spans="1:1" x14ac:dyDescent="0.2">
      <c r="A368" t="str">
        <f>CONCATENATE("{'SheetId':'1deb9a6e-dc5a-4908-87cc-034ee9747e20'",",","'UId':'2a23d1c5-766a-4746-bd88-93015d1e4053'",",'Col':",COLUMN(BCDanhMucDauTu_06029!F39),",'Row':",ROW(BCDanhMucDauTu_06029!F39),",","'Format':'numberic'",",'Value':'",SUBSTITUTE(BCDanhMucDauTu_06029!F39,"'","\'"),"','TargetCode':''}")</f>
        <v>{'SheetId':'1deb9a6e-dc5a-4908-87cc-034ee9747e20','UId':'2a23d1c5-766a-4746-bd88-93015d1e4053','Col':6,'Row':39,'Format':'numberic','Value':'113138183268','TargetCode':''}</v>
      </c>
    </row>
    <row r="369" spans="1:1" x14ac:dyDescent="0.2">
      <c r="A369" t="str">
        <f>CONCATENATE("{'SheetId':'1deb9a6e-dc5a-4908-87cc-034ee9747e20'",",","'UId':'ca227d64-7ddf-4c5b-94c2-f07049f1a645'",",'Col':",COLUMN(BCDanhMucDauTu_06029!G39),",'Row':",ROW(BCDanhMucDauTu_06029!G39),",","'Format':'numberic'",",'Value':'",SUBSTITUTE(BCDanhMucDauTu_06029!G39,"'","\'"),"','TargetCode':''}")</f>
        <v>{'SheetId':'1deb9a6e-dc5a-4908-87cc-034ee9747e20','UId':'ca227d64-7ddf-4c5b-94c2-f07049f1a645','Col':7,'Row':39,'Format':'numberic','Value':'1','TargetCode':''}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{'SheetId':'eea37401-614e-480f-bf0c-66e62a21c940','UId':'8fe4c321-a5c4-4a50-a26e-af5571876426','Col':4,'Row':3,'Format':'numberic','Value':'0.00900046669557233','TargetCode':''}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{'SheetId':'eea37401-614e-480f-bf0c-66e62a21c940','UId':'e505df99-52a5-4046-b588-70e17a64bc04','Col':5,'Row':3,'Format':'numberic','Value':'0.01141550486952','TargetCode':''}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{'SheetId':'eea37401-614e-480f-bf0c-66e62a21c940','UId':'906b49c2-3105-44f5-a32d-07590223a8f2','Col':4,'Row':4,'Format':'numberic','Value':'0.00210560848436831','TargetCode':''}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{'SheetId':'eea37401-614e-480f-bf0c-66e62a21c940','UId':'1292eb8e-a778-4ce5-ab53-509a4c8a9832','Col':5,'Row':4,'Format':'numberic','Value':'0.00210213271718481','TargetCode':''}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{'SheetId':'eea37401-614e-480f-bf0c-66e62a21c940','UId':'043b7f89-a817-4764-b06f-cc2a71ce03b0','Col':4,'Row':5,'Format':'numberic','Value':'0.00303961726844839','TargetCode':''}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{'SheetId':'eea37401-614e-480f-bf0c-66e62a21c940','UId':'99e0f9cc-8606-43f9-8ce6-a58dc892af79','Col':5,'Row':5,'Format':'numberic','Value':'0.00303495124409272','TargetCode':''}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{'SheetId':'eea37401-614e-480f-bf0c-66e62a21c940','UId':'5a5a30c0-7249-46cc-a3d5-6518c7410f2b','Col':4,'Row':6,'Format':'numberic','Value':'0.00104888605271231','TargetCode':''}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{'SheetId':'eea37401-614e-480f-bf0c-66e62a21c940','UId':'b6bb9469-63ab-4fda-88bd-7b1865b669bf','Col':5,'Row':6,'Format':'numberic','Value':'0.00101349284469525','TargetCode':''}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{'SheetId':'eea37401-614e-480f-bf0c-66e62a21c940','UId':'e3f08122-3427-41af-b11b-1a46844a64fc','Col':4,'Row':9,'Format':'numberic','Value':'0.000921096141954057','TargetCode':''}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{'SheetId':'eea37401-614e-480f-bf0c-66e62a21c940','UId':'9e68654a-171d-4fbe-8c69-6a6d18753f97','Col':5,'Row':9,'Format':'numberic','Value':'0.000919682195179613','TargetCode':''}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{'SheetId':'eea37401-614e-480f-bf0c-66e62a21c940','UId':'01528f3a-d80f-403f-9e7e-01c54429c341','Col':4,'Row':10,'Format':'numberic','Value':'0.0163864730197173','TargetCode':''}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{'SheetId':'eea37401-614e-480f-bf0c-66e62a21c940','UId':'2e9dd82c-3e13-4dfb-9508-7eb62f82b7a5','Col':5,'Row':10,'Format':'numberic','Value':'0.018743230025269','TargetCode':''}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{'SheetId':'eea37401-614e-480f-bf0c-66e62a21c940','UId':'e04710a4-564b-4804-a3c9-8b96b736ccd0','Col':4,'Row':11,'Format':'numberic','Value':'0.282357928555385','TargetCode':''}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{'SheetId':'eea37401-614e-480f-bf0c-66e62a21c940','UId':'759e81e7-6be1-448f-8880-c7fb179e0f97','Col':4,'Row':14,'Format':'numberic','Value':'111756954500','TargetCode':''}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{'SheetId':'eea37401-614e-480f-bf0c-66e62a21c940','UId':'d55f381c-544c-4c22-a6c9-f44d9ae2c1ab','Col':5,'Row':14,'Format':'numberic','Value':'120190499400','TargetCode':''}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{'SheetId':'eea37401-614e-480f-bf0c-66e62a21c940','UId':'5b9de7f0-70a7-42bf-94c8-d94c81c70e42','Col':4,'Row':15,'Format':'numberic','Value':'111756954500','TargetCode':''}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{'SheetId':'eea37401-614e-480f-bf0c-66e62a21c940','UId':'85d68133-b410-4986-a2ae-00da0ca256bd','Col':5,'Row':15,'Format':'numberic','Value':'120190499400','TargetCode':''}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{'SheetId':'eea37401-614e-480f-bf0c-66e62a21c940','UId':'31f6ac2c-5e3e-4a12-b200-cf5f834a027b','Col':4,'Row':16,'Format':'numberic','Value':'11175695.45','TargetCode':''}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{'SheetId':'eea37401-614e-480f-bf0c-66e62a21c940','UId':'e12c39c4-7956-414a-b632-d0af1c2ab599','Col':5,'Row':16,'Format':'numberic','Value':'12019049.94','TargetCode':''}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{'SheetId':'eea37401-614e-480f-bf0c-66e62a21c940','UId':'b08c24e4-4516-482b-a697-9d62ff87afcf','Col':4,'Row':17,'Format':'numberic','Value':'-4021854900','TargetCode':''}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{'SheetId':'eea37401-614e-480f-bf0c-66e62a21c940','UId':'a7ccfa80-7e7d-4308-b36d-abc719c80bf3','Col':5,'Row':17,'Format':'numberic','Value':'-8433544900','TargetCode':''}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{'SheetId':'eea37401-614e-480f-bf0c-66e62a21c940','UId':'e8ec4ef9-08e4-4e39-8477-ae21a99e8959','Col':4,'Row':18,'Format':'numberic','Value':'538434.86','TargetCode':''}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{'SheetId':'eea37401-614e-480f-bf0c-66e62a21c940','UId':'dde8a5b2-e9c7-4f1b-a63c-0174479280ef','Col':5,'Row':18,'Format':'numberic','Value':'109818.49','TargetCode':''}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{'SheetId':'eea37401-614e-480f-bf0c-66e62a21c940','UId':'0e4c1db2-c20e-4d52-853c-271375cc313a','Col':4,'Row':19,'Format':'numberic','Value':'5384348600','TargetCode':''}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{'SheetId':'eea37401-614e-480f-bf0c-66e62a21c940','UId':'12f0bb36-f2e3-462a-b5c8-133ec8de4536','Col':5,'Row':19,'Format':'numberic','Value':'1098184900','TargetCode':''}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{'SheetId':'eea37401-614e-480f-bf0c-66e62a21c940','UId':'99c017fe-183e-4244-a2e8-3180fad52922','Col':4,'Row':20,'Format':'numberic','Value':'-940620.35','TargetCode':''}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{'SheetId':'eea37401-614e-480f-bf0c-66e62a21c940','UId':'b3b6a8fb-5b81-4dc7-b0e6-531f207f2848','Col':5,'Row':20,'Format':'numberic','Value':'-953172.98','TargetCode':''}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{'SheetId':'eea37401-614e-480f-bf0c-66e62a21c940','UId':'d7299fb4-5fbd-49ea-a765-7a162fd18f1e','Col':4,'Row':21,'Format':'numberic','Value':'-9406203500','TargetCode':''}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{'SheetId':'eea37401-614e-480f-bf0c-66e62a21c940','UId':'15c659ac-ac36-4f95-b662-8fcd6067cf35','Col':5,'Row':21,'Format':'numberic','Value':'-9531729800','TargetCode':''}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{'SheetId':'eea37401-614e-480f-bf0c-66e62a21c940','UId':'232e2092-5dcd-464b-b1fe-07f27efe2d21','Col':4,'Row':22,'Format':'numberic','Value':'107735099600','TargetCode':''}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{'SheetId':'eea37401-614e-480f-bf0c-66e62a21c940','UId':'fa41f074-2315-4e28-81ff-52700c300177','Col':5,'Row':22,'Format':'numberic','Value':'111756954500','TargetCode':''}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{'SheetId':'eea37401-614e-480f-bf0c-66e62a21c940','UId':'d8289881-c7ab-468c-ad5d-bf473cb76780','Col':4,'Row':23,'Format':'numberic','Value':'107735099600','TargetCode':''}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{'SheetId':'eea37401-614e-480f-bf0c-66e62a21c940','UId':'994ed5e1-c943-4620-8991-d05a125691b0','Col':5,'Row':23,'Format':'numberic','Value':'111756954500','TargetCode':''}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{'SheetId':'eea37401-614e-480f-bf0c-66e62a21c940','UId':'7120d041-84df-4b71-aa97-9c53b5ab7f97','Col':4,'Row':24,'Format':'numberic','Value':'10773509.96','TargetCode':''}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{'SheetId':'eea37401-614e-480f-bf0c-66e62a21c940','UId':'ee5817e5-5c8c-481c-bd88-acd0b7e7eb64','Col':5,'Row':24,'Format':'numberic','Value':'11175695.45','TargetCode':''}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{'SheetId':'eea37401-614e-480f-bf0c-66e62a21c940','UId':'83b16c86-f622-444a-8fd4-b601d346c031','Col':4,'Row':25,'Format':'percentage','Value':'0.8226','TargetCode':''}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{'SheetId':'eea37401-614e-480f-bf0c-66e62a21c940','UId':'6080a665-802c-4b21-ade4-e67d42c38ace','Col':5,'Row':25,'Format':'percentage','Value':'0.793','TargetCode':''}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{'SheetId':'eea37401-614e-480f-bf0c-66e62a21c940','UId':'dc7a563a-ad1d-4847-ad52-60ae8b13af41','Col':4,'Row':26,'Format':'percentage','Value':'0.914','TargetCode':''}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{'SheetId':'eea37401-614e-480f-bf0c-66e62a21c940','UId':'c291a5ad-47fa-4a53-a5d4-2c97806fed49','Col':5,'Row':26,'Format':'percentage','Value':'0.9075','TargetCode':''}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{'SheetId':'eea37401-614e-480f-bf0c-66e62a21c940','UId':'19d7d32d-f72f-4744-9b80-66561ae1073a','Col':4,'Row':28,'Format':'numberic','Value':'674','TargetCode':''}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{'SheetId':'eea37401-614e-480f-bf0c-66e62a21c940','UId':'2c2fe24e-69d3-4ae8-a8c8-c603f2a4a32c','Col':5,'Row':28,'Format':'numberic','Value':'648','TargetCode':''}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{'SheetId':'eea37401-614e-480f-bf0c-66e62a21c940','UId':'507c37af-0901-43e1-8af6-f40112c246e3','Col':4,'Row':29,'Format':'numberic','Value':'10475.39','TargetCode':''}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{'SheetId':'eea37401-614e-480f-bf0c-66e62a21c940','UId':'bb1a5a18-9ac0-4a7c-9c34-d6fbecc14baf','Col':5,'Row':29,'Format':'numberic','Value':'10426.57','TargetCode':''}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4"/>
  <sheetViews>
    <sheetView zoomScaleNormal="100" workbookViewId="0">
      <selection activeCell="K40" sqref="K40"/>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6" width="17.28515625" style="12" customWidth="1"/>
    <col min="7" max="16384" width="9.140625" style="12"/>
  </cols>
  <sheetData>
    <row r="1" spans="1:7" ht="15" customHeight="1" x14ac:dyDescent="0.2">
      <c r="A1" s="11" t="s">
        <v>5</v>
      </c>
      <c r="B1" s="11" t="s">
        <v>6</v>
      </c>
      <c r="C1" s="11" t="s">
        <v>54</v>
      </c>
      <c r="D1" s="11" t="s">
        <v>55</v>
      </c>
      <c r="E1" s="11" t="s">
        <v>56</v>
      </c>
      <c r="F1" s="11" t="s">
        <v>57</v>
      </c>
    </row>
    <row r="2" spans="1:7" ht="15" customHeight="1" x14ac:dyDescent="0.25">
      <c r="A2" s="49" t="s">
        <v>58</v>
      </c>
      <c r="B2" s="49" t="s">
        <v>59</v>
      </c>
      <c r="C2" s="49" t="s">
        <v>60</v>
      </c>
      <c r="D2" s="49" t="s">
        <v>1</v>
      </c>
      <c r="E2" s="49" t="s">
        <v>1</v>
      </c>
      <c r="F2" s="49" t="s">
        <v>1</v>
      </c>
    </row>
    <row r="3" spans="1:7" ht="15" customHeight="1" x14ac:dyDescent="0.25">
      <c r="A3" s="13" t="s">
        <v>61</v>
      </c>
      <c r="B3" s="13" t="s">
        <v>62</v>
      </c>
      <c r="C3" s="13" t="s">
        <v>63</v>
      </c>
      <c r="D3" s="15">
        <v>14686449151</v>
      </c>
      <c r="E3" s="25">
        <v>17296153117</v>
      </c>
      <c r="F3" s="9"/>
      <c r="G3" s="26"/>
    </row>
    <row r="4" spans="1:7" ht="15" customHeight="1" x14ac:dyDescent="0.25">
      <c r="A4" s="13" t="s">
        <v>1</v>
      </c>
      <c r="B4" s="13" t="s">
        <v>64</v>
      </c>
      <c r="C4" s="13" t="s">
        <v>65</v>
      </c>
      <c r="D4" s="27">
        <v>136449151</v>
      </c>
      <c r="E4" s="27">
        <v>246153117</v>
      </c>
      <c r="F4" s="28"/>
      <c r="G4" s="26"/>
    </row>
    <row r="5" spans="1:7" ht="15" customHeight="1" x14ac:dyDescent="0.25">
      <c r="A5" s="13" t="s">
        <v>66</v>
      </c>
      <c r="B5" s="13" t="s">
        <v>66</v>
      </c>
      <c r="C5" s="13" t="s">
        <v>66</v>
      </c>
      <c r="D5" s="29" t="s">
        <v>66</v>
      </c>
      <c r="E5" s="29" t="s">
        <v>66</v>
      </c>
      <c r="F5" s="29" t="s">
        <v>1</v>
      </c>
      <c r="G5" s="26"/>
    </row>
    <row r="6" spans="1:7" ht="15" customHeight="1" x14ac:dyDescent="0.25">
      <c r="A6" s="13" t="s">
        <v>1</v>
      </c>
      <c r="B6" s="18" t="s">
        <v>337</v>
      </c>
      <c r="C6" s="13" t="s">
        <v>68</v>
      </c>
      <c r="D6" s="27">
        <v>14550000000</v>
      </c>
      <c r="E6" s="27">
        <v>17050000000</v>
      </c>
      <c r="F6" s="28"/>
      <c r="G6" s="26"/>
    </row>
    <row r="7" spans="1:7" ht="15" customHeight="1" x14ac:dyDescent="0.25">
      <c r="A7" s="13" t="s">
        <v>66</v>
      </c>
      <c r="B7" s="13" t="s">
        <v>66</v>
      </c>
      <c r="C7" s="13" t="s">
        <v>66</v>
      </c>
      <c r="D7" s="13" t="s">
        <v>66</v>
      </c>
      <c r="E7" s="13" t="s">
        <v>66</v>
      </c>
      <c r="F7" s="13" t="s">
        <v>1</v>
      </c>
      <c r="G7" s="26"/>
    </row>
    <row r="8" spans="1:7" ht="15" customHeight="1" x14ac:dyDescent="0.25">
      <c r="A8" s="13" t="s">
        <v>69</v>
      </c>
      <c r="B8" s="13" t="s">
        <v>70</v>
      </c>
      <c r="C8" s="13" t="s">
        <v>71</v>
      </c>
      <c r="D8" s="15">
        <v>96179540260</v>
      </c>
      <c r="E8" s="15">
        <v>97604105315</v>
      </c>
      <c r="F8" s="9"/>
      <c r="G8" s="26"/>
    </row>
    <row r="9" spans="1:7" ht="15" customHeight="1" x14ac:dyDescent="0.25">
      <c r="A9" s="13" t="s">
        <v>66</v>
      </c>
      <c r="B9" s="13" t="s">
        <v>66</v>
      </c>
      <c r="C9" s="13" t="s">
        <v>66</v>
      </c>
      <c r="D9" s="13" t="s">
        <v>66</v>
      </c>
      <c r="E9" s="13" t="s">
        <v>66</v>
      </c>
      <c r="F9" s="13" t="s">
        <v>1</v>
      </c>
      <c r="G9" s="26"/>
    </row>
    <row r="10" spans="1:7" ht="15" customHeight="1" x14ac:dyDescent="0.25">
      <c r="A10" s="13"/>
      <c r="B10" s="13"/>
      <c r="C10" s="13"/>
      <c r="D10" s="13" t="s">
        <v>1</v>
      </c>
      <c r="E10" s="13" t="s">
        <v>1</v>
      </c>
      <c r="F10" s="13" t="s">
        <v>1</v>
      </c>
      <c r="G10" s="26"/>
    </row>
    <row r="11" spans="1:7" ht="15" customHeight="1" x14ac:dyDescent="0.25">
      <c r="A11" s="13" t="s">
        <v>72</v>
      </c>
      <c r="B11" s="13" t="s">
        <v>73</v>
      </c>
      <c r="C11" s="13" t="s">
        <v>74</v>
      </c>
      <c r="D11" s="13"/>
      <c r="E11" s="13"/>
      <c r="F11" s="13" t="s">
        <v>1</v>
      </c>
      <c r="G11" s="26"/>
    </row>
    <row r="12" spans="1:7" ht="15" customHeight="1" x14ac:dyDescent="0.25">
      <c r="A12" s="13" t="s">
        <v>66</v>
      </c>
      <c r="B12" s="13" t="s">
        <v>66</v>
      </c>
      <c r="C12" s="13" t="s">
        <v>66</v>
      </c>
      <c r="D12" s="13" t="s">
        <v>66</v>
      </c>
      <c r="E12" s="13" t="s">
        <v>66</v>
      </c>
      <c r="F12" s="13" t="s">
        <v>1</v>
      </c>
      <c r="G12" s="26"/>
    </row>
    <row r="13" spans="1:7" ht="15" customHeight="1" x14ac:dyDescent="0.25">
      <c r="A13" s="13" t="s">
        <v>75</v>
      </c>
      <c r="B13" s="13" t="s">
        <v>76</v>
      </c>
      <c r="C13" s="13" t="s">
        <v>77</v>
      </c>
      <c r="D13" s="15">
        <v>1309334954</v>
      </c>
      <c r="E13" s="15">
        <v>1045693095</v>
      </c>
      <c r="F13" s="9"/>
      <c r="G13" s="26"/>
    </row>
    <row r="14" spans="1:7" ht="15" customHeight="1" x14ac:dyDescent="0.25">
      <c r="A14" s="13" t="s">
        <v>66</v>
      </c>
      <c r="B14" s="13" t="s">
        <v>66</v>
      </c>
      <c r="C14" s="13" t="s">
        <v>66</v>
      </c>
      <c r="D14" s="13" t="s">
        <v>66</v>
      </c>
      <c r="E14" s="13" t="s">
        <v>66</v>
      </c>
      <c r="F14" s="13" t="s">
        <v>1</v>
      </c>
      <c r="G14" s="26"/>
    </row>
    <row r="15" spans="1:7" ht="15" customHeight="1" x14ac:dyDescent="0.25">
      <c r="A15" s="13"/>
      <c r="B15" s="13"/>
      <c r="C15" s="13"/>
      <c r="D15" s="13"/>
      <c r="E15" s="13"/>
      <c r="F15" s="13" t="s">
        <v>1</v>
      </c>
      <c r="G15" s="26"/>
    </row>
    <row r="16" spans="1:7" ht="15" customHeight="1" x14ac:dyDescent="0.25">
      <c r="A16" s="13" t="s">
        <v>78</v>
      </c>
      <c r="B16" s="13" t="s">
        <v>79</v>
      </c>
      <c r="C16" s="13" t="s">
        <v>80</v>
      </c>
      <c r="D16" s="15">
        <v>962858903</v>
      </c>
      <c r="E16" s="15">
        <v>839165616</v>
      </c>
      <c r="F16" s="9"/>
      <c r="G16" s="26"/>
    </row>
    <row r="17" spans="1:7" ht="15" customHeight="1" x14ac:dyDescent="0.25">
      <c r="A17" s="13" t="s">
        <v>66</v>
      </c>
      <c r="B17" s="13" t="s">
        <v>66</v>
      </c>
      <c r="C17" s="13" t="s">
        <v>66</v>
      </c>
      <c r="D17" s="13" t="s">
        <v>66</v>
      </c>
      <c r="E17" s="13" t="s">
        <v>66</v>
      </c>
      <c r="F17" s="13" t="s">
        <v>1</v>
      </c>
      <c r="G17" s="26"/>
    </row>
    <row r="18" spans="1:7" ht="15" customHeight="1" x14ac:dyDescent="0.25">
      <c r="A18" s="13"/>
      <c r="B18" s="13"/>
      <c r="C18" s="13"/>
      <c r="D18" s="13"/>
      <c r="E18" s="13"/>
      <c r="F18" s="13" t="s">
        <v>1</v>
      </c>
      <c r="G18" s="26"/>
    </row>
    <row r="19" spans="1:7" ht="15" customHeight="1" x14ac:dyDescent="0.25">
      <c r="A19" s="13" t="s">
        <v>81</v>
      </c>
      <c r="B19" s="13" t="s">
        <v>82</v>
      </c>
      <c r="C19" s="13" t="s">
        <v>83</v>
      </c>
      <c r="D19" s="13"/>
      <c r="E19" s="13"/>
      <c r="F19" s="13" t="s">
        <v>1</v>
      </c>
      <c r="G19" s="26"/>
    </row>
    <row r="20" spans="1:7" ht="15" customHeight="1" x14ac:dyDescent="0.25">
      <c r="A20" s="13" t="s">
        <v>66</v>
      </c>
      <c r="B20" s="13" t="s">
        <v>66</v>
      </c>
      <c r="C20" s="13" t="s">
        <v>66</v>
      </c>
      <c r="D20" s="13" t="s">
        <v>66</v>
      </c>
      <c r="E20" s="13" t="s">
        <v>66</v>
      </c>
      <c r="F20" s="13" t="s">
        <v>1</v>
      </c>
      <c r="G20" s="26"/>
    </row>
    <row r="21" spans="1:7" ht="15" customHeight="1" x14ac:dyDescent="0.25">
      <c r="A21" s="13" t="s">
        <v>84</v>
      </c>
      <c r="B21" s="13" t="s">
        <v>85</v>
      </c>
      <c r="C21" s="13" t="s">
        <v>86</v>
      </c>
      <c r="D21" s="13" t="s">
        <v>1</v>
      </c>
      <c r="E21" s="13" t="s">
        <v>1</v>
      </c>
      <c r="F21" s="13" t="s">
        <v>1</v>
      </c>
      <c r="G21" s="26"/>
    </row>
    <row r="22" spans="1:7" ht="15" customHeight="1" x14ac:dyDescent="0.25">
      <c r="A22" s="13" t="s">
        <v>66</v>
      </c>
      <c r="B22" s="13" t="s">
        <v>66</v>
      </c>
      <c r="C22" s="13" t="s">
        <v>66</v>
      </c>
      <c r="D22" s="13" t="s">
        <v>66</v>
      </c>
      <c r="E22" s="13" t="s">
        <v>66</v>
      </c>
      <c r="F22" s="13" t="s">
        <v>1</v>
      </c>
      <c r="G22" s="26"/>
    </row>
    <row r="23" spans="1:7" ht="15" customHeight="1" x14ac:dyDescent="0.25">
      <c r="A23" s="13"/>
      <c r="B23" s="13"/>
      <c r="C23" s="13"/>
      <c r="D23" s="13" t="s">
        <v>1</v>
      </c>
      <c r="E23" s="13" t="s">
        <v>1</v>
      </c>
      <c r="F23" s="13" t="s">
        <v>1</v>
      </c>
      <c r="G23" s="26"/>
    </row>
    <row r="24" spans="1:7" ht="15" customHeight="1" x14ac:dyDescent="0.25">
      <c r="A24" s="13" t="s">
        <v>87</v>
      </c>
      <c r="B24" s="13" t="s">
        <v>88</v>
      </c>
      <c r="C24" s="13" t="s">
        <v>89</v>
      </c>
      <c r="D24" s="13" t="s">
        <v>1</v>
      </c>
      <c r="E24" s="13" t="s">
        <v>1</v>
      </c>
      <c r="F24" s="13" t="s">
        <v>1</v>
      </c>
      <c r="G24" s="26"/>
    </row>
    <row r="25" spans="1:7" ht="15" customHeight="1" x14ac:dyDescent="0.25">
      <c r="A25" s="13" t="s">
        <v>66</v>
      </c>
      <c r="B25" s="13" t="s">
        <v>66</v>
      </c>
      <c r="C25" s="13" t="s">
        <v>66</v>
      </c>
      <c r="D25" s="13" t="s">
        <v>66</v>
      </c>
      <c r="E25" s="13" t="s">
        <v>66</v>
      </c>
      <c r="F25" s="13" t="s">
        <v>1</v>
      </c>
      <c r="G25" s="26"/>
    </row>
    <row r="26" spans="1:7" ht="15" customHeight="1" x14ac:dyDescent="0.25">
      <c r="A26" s="13"/>
      <c r="B26" s="13"/>
      <c r="C26" s="13"/>
      <c r="D26" s="13"/>
      <c r="E26" s="13"/>
      <c r="F26" s="13" t="s">
        <v>1</v>
      </c>
      <c r="G26" s="26"/>
    </row>
    <row r="27" spans="1:7" ht="15" customHeight="1" x14ac:dyDescent="0.25">
      <c r="A27" s="13" t="s">
        <v>90</v>
      </c>
      <c r="B27" s="13" t="s">
        <v>91</v>
      </c>
      <c r="C27" s="13" t="s">
        <v>92</v>
      </c>
      <c r="D27" s="13" t="s">
        <v>1</v>
      </c>
      <c r="E27" s="13" t="s">
        <v>1</v>
      </c>
      <c r="F27" s="13" t="s">
        <v>1</v>
      </c>
      <c r="G27" s="26"/>
    </row>
    <row r="28" spans="1:7" ht="15" customHeight="1" x14ac:dyDescent="0.25">
      <c r="A28" s="13" t="s">
        <v>66</v>
      </c>
      <c r="B28" s="13" t="s">
        <v>66</v>
      </c>
      <c r="C28" s="13" t="s">
        <v>66</v>
      </c>
      <c r="D28" s="13" t="s">
        <v>66</v>
      </c>
      <c r="E28" s="13" t="s">
        <v>66</v>
      </c>
      <c r="F28" s="13" t="s">
        <v>1</v>
      </c>
      <c r="G28" s="26"/>
    </row>
    <row r="29" spans="1:7" ht="15" customHeight="1" x14ac:dyDescent="0.25">
      <c r="A29" s="13"/>
      <c r="B29" s="13"/>
      <c r="C29" s="13"/>
      <c r="D29" s="13"/>
      <c r="E29" s="13"/>
      <c r="F29" s="13" t="s">
        <v>1</v>
      </c>
      <c r="G29" s="26"/>
    </row>
    <row r="30" spans="1:7" s="36" customFormat="1" ht="15" customHeight="1" x14ac:dyDescent="0.25">
      <c r="A30" s="35" t="s">
        <v>93</v>
      </c>
      <c r="B30" s="35" t="s">
        <v>94</v>
      </c>
      <c r="C30" s="35" t="s">
        <v>95</v>
      </c>
      <c r="D30" s="19">
        <v>113138183268</v>
      </c>
      <c r="E30" s="19">
        <v>116785117143</v>
      </c>
      <c r="F30" s="21"/>
      <c r="G30" s="37"/>
    </row>
    <row r="31" spans="1:7" ht="15" customHeight="1" x14ac:dyDescent="0.25">
      <c r="A31" s="49" t="s">
        <v>96</v>
      </c>
      <c r="B31" s="49" t="s">
        <v>97</v>
      </c>
      <c r="C31" s="49" t="s">
        <v>98</v>
      </c>
      <c r="D31" s="49" t="s">
        <v>1</v>
      </c>
      <c r="E31" s="49" t="s">
        <v>1</v>
      </c>
      <c r="F31" s="49" t="s">
        <v>1</v>
      </c>
      <c r="G31" s="26"/>
    </row>
    <row r="32" spans="1:7" ht="15" customHeight="1" x14ac:dyDescent="0.25">
      <c r="A32" s="13" t="s">
        <v>99</v>
      </c>
      <c r="B32" s="13" t="s">
        <v>100</v>
      </c>
      <c r="C32" s="13" t="s">
        <v>101</v>
      </c>
      <c r="D32" s="13"/>
      <c r="E32" s="13"/>
      <c r="F32" s="13" t="s">
        <v>1</v>
      </c>
      <c r="G32" s="26"/>
    </row>
    <row r="33" spans="1:7" ht="15" customHeight="1" x14ac:dyDescent="0.25">
      <c r="A33" s="13" t="s">
        <v>66</v>
      </c>
      <c r="B33" s="13" t="s">
        <v>66</v>
      </c>
      <c r="C33" s="13" t="s">
        <v>66</v>
      </c>
      <c r="D33" s="13" t="s">
        <v>66</v>
      </c>
      <c r="E33" s="13" t="s">
        <v>66</v>
      </c>
      <c r="F33" s="13" t="s">
        <v>1</v>
      </c>
      <c r="G33" s="26"/>
    </row>
    <row r="34" spans="1:7" ht="15" customHeight="1" x14ac:dyDescent="0.25">
      <c r="A34" s="13" t="s">
        <v>102</v>
      </c>
      <c r="B34" s="13" t="s">
        <v>103</v>
      </c>
      <c r="C34" s="13" t="s">
        <v>104</v>
      </c>
      <c r="D34" s="15"/>
      <c r="E34" s="15"/>
      <c r="F34" s="13" t="s">
        <v>1</v>
      </c>
      <c r="G34" s="26"/>
    </row>
    <row r="35" spans="1:7" ht="15" customHeight="1" x14ac:dyDescent="0.25">
      <c r="A35" s="13" t="s">
        <v>66</v>
      </c>
      <c r="B35" s="13" t="s">
        <v>66</v>
      </c>
      <c r="C35" s="13" t="s">
        <v>66</v>
      </c>
      <c r="D35" s="13" t="s">
        <v>66</v>
      </c>
      <c r="E35" s="13" t="s">
        <v>66</v>
      </c>
      <c r="F35" s="13" t="s">
        <v>1</v>
      </c>
      <c r="G35" s="26"/>
    </row>
    <row r="36" spans="1:7" ht="15" customHeight="1" x14ac:dyDescent="0.25">
      <c r="A36" s="13"/>
      <c r="B36" s="13"/>
      <c r="C36" s="13"/>
      <c r="D36" s="13" t="s">
        <v>1</v>
      </c>
      <c r="E36" s="13" t="s">
        <v>1</v>
      </c>
      <c r="F36" s="13" t="s">
        <v>1</v>
      </c>
      <c r="G36" s="26"/>
    </row>
    <row r="37" spans="1:7" ht="15" customHeight="1" x14ac:dyDescent="0.25">
      <c r="A37" s="13" t="s">
        <v>105</v>
      </c>
      <c r="B37" s="13" t="s">
        <v>106</v>
      </c>
      <c r="C37" s="13" t="s">
        <v>107</v>
      </c>
      <c r="D37" s="15">
        <v>281452230</v>
      </c>
      <c r="E37" s="15">
        <v>260943383</v>
      </c>
      <c r="F37" s="9"/>
      <c r="G37" s="26"/>
    </row>
    <row r="38" spans="1:7" ht="15" customHeight="1" x14ac:dyDescent="0.25">
      <c r="A38" s="13" t="s">
        <v>66</v>
      </c>
      <c r="B38" s="13" t="s">
        <v>66</v>
      </c>
      <c r="C38" s="13" t="s">
        <v>66</v>
      </c>
      <c r="D38" s="13" t="s">
        <v>66</v>
      </c>
      <c r="E38" s="13" t="s">
        <v>66</v>
      </c>
      <c r="F38" s="13" t="s">
        <v>1</v>
      </c>
      <c r="G38" s="26"/>
    </row>
    <row r="39" spans="1:7" ht="15" customHeight="1" x14ac:dyDescent="0.25">
      <c r="A39" s="13"/>
      <c r="B39" s="13"/>
      <c r="C39" s="13"/>
      <c r="D39" s="13"/>
      <c r="E39" s="13"/>
      <c r="F39" s="13" t="s">
        <v>1</v>
      </c>
      <c r="G39" s="26"/>
    </row>
    <row r="40" spans="1:7" s="36" customFormat="1" ht="15" customHeight="1" x14ac:dyDescent="0.25">
      <c r="A40" s="35" t="s">
        <v>108</v>
      </c>
      <c r="B40" s="35" t="s">
        <v>109</v>
      </c>
      <c r="C40" s="35" t="s">
        <v>110</v>
      </c>
      <c r="D40" s="19">
        <v>281452230</v>
      </c>
      <c r="E40" s="19">
        <v>260943383</v>
      </c>
      <c r="F40" s="21"/>
      <c r="G40" s="37"/>
    </row>
    <row r="41" spans="1:7" s="36" customFormat="1" ht="15" customHeight="1" x14ac:dyDescent="0.25">
      <c r="A41" s="35" t="s">
        <v>1</v>
      </c>
      <c r="B41" s="35" t="s">
        <v>111</v>
      </c>
      <c r="C41" s="35" t="s">
        <v>112</v>
      </c>
      <c r="D41" s="19">
        <v>112856731038</v>
      </c>
      <c r="E41" s="19">
        <v>116524173760</v>
      </c>
      <c r="F41" s="21"/>
      <c r="G41" s="37"/>
    </row>
    <row r="42" spans="1:7" s="36" customFormat="1" ht="15" customHeight="1" x14ac:dyDescent="0.25">
      <c r="A42" s="35" t="s">
        <v>1</v>
      </c>
      <c r="B42" s="35" t="s">
        <v>113</v>
      </c>
      <c r="C42" s="35" t="s">
        <v>114</v>
      </c>
      <c r="D42" s="19">
        <v>10773509.960000001</v>
      </c>
      <c r="E42" s="19">
        <v>11175695.449999999</v>
      </c>
      <c r="F42" s="21"/>
      <c r="G42" s="37"/>
    </row>
    <row r="43" spans="1:7" s="36" customFormat="1" ht="15" customHeight="1" x14ac:dyDescent="0.25">
      <c r="A43" s="35" t="s">
        <v>1</v>
      </c>
      <c r="B43" s="35" t="s">
        <v>115</v>
      </c>
      <c r="C43" s="35" t="s">
        <v>116</v>
      </c>
      <c r="D43" s="38">
        <v>10475.39</v>
      </c>
      <c r="E43" s="38">
        <v>10426.57</v>
      </c>
      <c r="F43" s="21"/>
      <c r="G43" s="37"/>
    </row>
    <row r="44" spans="1:7" ht="15" customHeight="1" x14ac:dyDescent="0.25">
      <c r="A44" s="22" t="s">
        <v>1</v>
      </c>
      <c r="B44" s="22" t="s">
        <v>1</v>
      </c>
      <c r="C44" s="22" t="s">
        <v>1</v>
      </c>
      <c r="D44" s="22" t="s">
        <v>1</v>
      </c>
      <c r="E44" s="22" t="s">
        <v>1</v>
      </c>
      <c r="F44" s="22" t="s">
        <v>1</v>
      </c>
      <c r="G44" s="26"/>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opLeftCell="A25" zoomScale="89" zoomScaleNormal="89" workbookViewId="0">
      <selection activeCell="D48" sqref="D48:F48"/>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4" style="12" bestFit="1" customWidth="1"/>
    <col min="9" max="9" width="9.140625" style="12" customWidth="1"/>
    <col min="10" max="16384" width="9.140625" style="12"/>
  </cols>
  <sheetData>
    <row r="1" spans="1:12" ht="15" customHeight="1" x14ac:dyDescent="0.2">
      <c r="A1" s="11" t="s">
        <v>5</v>
      </c>
      <c r="B1" s="11" t="s">
        <v>117</v>
      </c>
      <c r="C1" s="11" t="s">
        <v>54</v>
      </c>
      <c r="D1" s="11" t="s">
        <v>55</v>
      </c>
      <c r="E1" s="11" t="s">
        <v>56</v>
      </c>
      <c r="F1" s="11" t="s">
        <v>118</v>
      </c>
    </row>
    <row r="2" spans="1:12" ht="15.75" x14ac:dyDescent="0.25">
      <c r="A2" s="49" t="s">
        <v>58</v>
      </c>
      <c r="B2" s="34" t="s">
        <v>119</v>
      </c>
      <c r="C2" s="49" t="s">
        <v>74</v>
      </c>
      <c r="D2" s="24">
        <v>620201847</v>
      </c>
      <c r="E2" s="24">
        <v>604068583</v>
      </c>
      <c r="F2" s="24">
        <v>2614274642</v>
      </c>
      <c r="J2" s="26"/>
      <c r="K2" s="26"/>
      <c r="L2" s="26"/>
    </row>
    <row r="3" spans="1:12" ht="31.5" x14ac:dyDescent="0.25">
      <c r="A3" s="13" t="s">
        <v>8</v>
      </c>
      <c r="B3" s="33" t="s">
        <v>120</v>
      </c>
      <c r="C3" s="13" t="s">
        <v>121</v>
      </c>
      <c r="D3" s="13"/>
      <c r="E3" s="13"/>
      <c r="F3" s="13"/>
      <c r="J3" s="26"/>
      <c r="K3" s="26"/>
      <c r="L3" s="26"/>
    </row>
    <row r="4" spans="1:12" ht="15.75" x14ac:dyDescent="0.25">
      <c r="A4" s="13" t="s">
        <v>66</v>
      </c>
      <c r="B4" s="33" t="s">
        <v>66</v>
      </c>
      <c r="C4" s="13" t="s">
        <v>66</v>
      </c>
      <c r="D4" s="13" t="s">
        <v>66</v>
      </c>
      <c r="E4" s="13" t="s">
        <v>66</v>
      </c>
      <c r="F4" s="13" t="s">
        <v>66</v>
      </c>
      <c r="J4" s="26"/>
      <c r="K4" s="26"/>
      <c r="L4" s="26"/>
    </row>
    <row r="5" spans="1:12" ht="15.75" x14ac:dyDescent="0.25">
      <c r="A5" s="13" t="s">
        <v>11</v>
      </c>
      <c r="B5" s="33" t="s">
        <v>76</v>
      </c>
      <c r="C5" s="13" t="s">
        <v>83</v>
      </c>
      <c r="D5" s="15">
        <v>380190785</v>
      </c>
      <c r="E5" s="15">
        <v>356361453</v>
      </c>
      <c r="F5" s="15">
        <v>1513723406</v>
      </c>
      <c r="J5" s="26"/>
      <c r="K5" s="26"/>
      <c r="L5" s="26"/>
    </row>
    <row r="6" spans="1:12" ht="15.75" x14ac:dyDescent="0.25">
      <c r="A6" s="13" t="s">
        <v>66</v>
      </c>
      <c r="B6" s="33" t="s">
        <v>66</v>
      </c>
      <c r="C6" s="13" t="s">
        <v>66</v>
      </c>
      <c r="D6" s="13" t="s">
        <v>66</v>
      </c>
      <c r="E6" s="13" t="s">
        <v>66</v>
      </c>
      <c r="F6" s="13" t="s">
        <v>66</v>
      </c>
      <c r="J6" s="26"/>
      <c r="K6" s="26"/>
      <c r="L6" s="26"/>
    </row>
    <row r="7" spans="1:12" ht="15.75" x14ac:dyDescent="0.25">
      <c r="A7" s="13" t="s">
        <v>14</v>
      </c>
      <c r="B7" s="33" t="s">
        <v>122</v>
      </c>
      <c r="C7" s="13" t="s">
        <v>101</v>
      </c>
      <c r="D7" s="15">
        <v>240011062</v>
      </c>
      <c r="E7" s="15">
        <v>247707130</v>
      </c>
      <c r="F7" s="15">
        <v>1100551236</v>
      </c>
      <c r="J7" s="26"/>
      <c r="K7" s="26"/>
      <c r="L7" s="26"/>
    </row>
    <row r="8" spans="1:12" ht="15.75" x14ac:dyDescent="0.25">
      <c r="A8" s="13" t="s">
        <v>66</v>
      </c>
      <c r="B8" s="33" t="s">
        <v>66</v>
      </c>
      <c r="C8" s="13" t="s">
        <v>66</v>
      </c>
      <c r="D8" s="13" t="s">
        <v>66</v>
      </c>
      <c r="E8" s="13" t="s">
        <v>66</v>
      </c>
      <c r="F8" s="13" t="s">
        <v>66</v>
      </c>
      <c r="J8" s="26"/>
      <c r="K8" s="26"/>
      <c r="L8" s="26"/>
    </row>
    <row r="9" spans="1:12" ht="15.75" x14ac:dyDescent="0.25">
      <c r="A9" s="13" t="s">
        <v>17</v>
      </c>
      <c r="B9" s="33" t="s">
        <v>123</v>
      </c>
      <c r="C9" s="13" t="s">
        <v>121</v>
      </c>
      <c r="D9" s="13"/>
      <c r="E9" s="13" t="s">
        <v>1</v>
      </c>
      <c r="F9" s="13" t="s">
        <v>1</v>
      </c>
      <c r="J9" s="26"/>
      <c r="K9" s="26"/>
      <c r="L9" s="26"/>
    </row>
    <row r="10" spans="1:12" ht="15.75" x14ac:dyDescent="0.25">
      <c r="A10" s="13" t="s">
        <v>66</v>
      </c>
      <c r="B10" s="33" t="s">
        <v>66</v>
      </c>
      <c r="C10" s="13" t="s">
        <v>66</v>
      </c>
      <c r="D10" s="13" t="s">
        <v>66</v>
      </c>
      <c r="E10" s="13" t="s">
        <v>66</v>
      </c>
      <c r="F10" s="13" t="s">
        <v>66</v>
      </c>
      <c r="J10" s="26"/>
      <c r="K10" s="26"/>
      <c r="L10" s="26"/>
    </row>
    <row r="11" spans="1:12" ht="15.75" x14ac:dyDescent="0.25">
      <c r="A11" s="49" t="s">
        <v>96</v>
      </c>
      <c r="B11" s="34" t="s">
        <v>124</v>
      </c>
      <c r="C11" s="49" t="s">
        <v>125</v>
      </c>
      <c r="D11" s="24">
        <v>160111687</v>
      </c>
      <c r="E11" s="24">
        <v>183421046</v>
      </c>
      <c r="F11" s="24">
        <v>796767059</v>
      </c>
      <c r="J11" s="26"/>
      <c r="K11" s="26"/>
      <c r="L11" s="26"/>
    </row>
    <row r="12" spans="1:12" ht="15.75" x14ac:dyDescent="0.25">
      <c r="A12" s="13" t="s">
        <v>8</v>
      </c>
      <c r="B12" s="33" t="s">
        <v>126</v>
      </c>
      <c r="C12" s="13" t="s">
        <v>127</v>
      </c>
      <c r="D12" s="15">
        <v>87943263</v>
      </c>
      <c r="E12" s="15">
        <v>111712007</v>
      </c>
      <c r="F12" s="15">
        <v>464684136</v>
      </c>
      <c r="J12" s="26"/>
      <c r="K12" s="26"/>
      <c r="L12" s="26"/>
    </row>
    <row r="13" spans="1:12" ht="15.75" x14ac:dyDescent="0.25">
      <c r="A13" s="13" t="s">
        <v>66</v>
      </c>
      <c r="B13" s="33" t="s">
        <v>66</v>
      </c>
      <c r="C13" s="13" t="s">
        <v>66</v>
      </c>
      <c r="D13" s="13" t="s">
        <v>66</v>
      </c>
      <c r="E13" s="13" t="s">
        <v>66</v>
      </c>
      <c r="F13" s="13" t="s">
        <v>66</v>
      </c>
      <c r="J13" s="26"/>
      <c r="K13" s="26"/>
      <c r="L13" s="26"/>
    </row>
    <row r="14" spans="1:12" ht="15.75" x14ac:dyDescent="0.25">
      <c r="A14" s="13" t="s">
        <v>11</v>
      </c>
      <c r="B14" s="33" t="s">
        <v>128</v>
      </c>
      <c r="C14" s="13" t="s">
        <v>129</v>
      </c>
      <c r="D14" s="15">
        <v>20573831</v>
      </c>
      <c r="E14" s="15">
        <v>20571448</v>
      </c>
      <c r="F14" s="15">
        <v>89767306</v>
      </c>
      <c r="J14" s="26"/>
      <c r="K14" s="26"/>
      <c r="L14" s="26"/>
    </row>
    <row r="15" spans="1:12" ht="15.75" x14ac:dyDescent="0.25">
      <c r="A15" s="13" t="s">
        <v>66</v>
      </c>
      <c r="B15" s="33" t="s">
        <v>66</v>
      </c>
      <c r="C15" s="13" t="s">
        <v>66</v>
      </c>
      <c r="D15" s="13" t="s">
        <v>66</v>
      </c>
      <c r="E15" s="13" t="s">
        <v>66</v>
      </c>
      <c r="F15" s="13" t="s">
        <v>66</v>
      </c>
      <c r="J15" s="26"/>
      <c r="K15" s="26"/>
      <c r="L15" s="26"/>
    </row>
    <row r="16" spans="1:12" ht="15.75" x14ac:dyDescent="0.25">
      <c r="A16" s="13"/>
      <c r="B16" s="33"/>
      <c r="C16" s="13"/>
      <c r="D16" s="13"/>
      <c r="E16" s="13"/>
      <c r="F16" s="13"/>
      <c r="J16" s="26"/>
      <c r="K16" s="26"/>
      <c r="L16" s="26"/>
    </row>
    <row r="17" spans="1:12" ht="31.5" x14ac:dyDescent="0.25">
      <c r="A17" s="13" t="s">
        <v>14</v>
      </c>
      <c r="B17" s="33" t="s">
        <v>130</v>
      </c>
      <c r="C17" s="13" t="s">
        <v>131</v>
      </c>
      <c r="D17" s="15">
        <v>29700000</v>
      </c>
      <c r="E17" s="15">
        <v>29700000</v>
      </c>
      <c r="F17" s="15">
        <v>134844824</v>
      </c>
      <c r="J17" s="26"/>
      <c r="K17" s="26"/>
      <c r="L17" s="26"/>
    </row>
    <row r="18" spans="1:12" ht="15.75" x14ac:dyDescent="0.25">
      <c r="A18" s="13" t="s">
        <v>66</v>
      </c>
      <c r="B18" s="33" t="s">
        <v>66</v>
      </c>
      <c r="C18" s="13" t="s">
        <v>66</v>
      </c>
      <c r="D18" s="13" t="s">
        <v>66</v>
      </c>
      <c r="E18" s="13" t="s">
        <v>66</v>
      </c>
      <c r="F18" s="13" t="s">
        <v>66</v>
      </c>
      <c r="J18" s="26"/>
      <c r="K18" s="26"/>
      <c r="L18" s="26"/>
    </row>
    <row r="19" spans="1:12" ht="15.75" x14ac:dyDescent="0.25">
      <c r="A19" s="13"/>
      <c r="B19" s="33"/>
      <c r="C19" s="13"/>
      <c r="D19" s="13"/>
      <c r="E19" s="13"/>
      <c r="F19" s="13"/>
      <c r="J19" s="26"/>
      <c r="K19" s="26"/>
      <c r="L19" s="26"/>
    </row>
    <row r="20" spans="1:12" ht="31.5" x14ac:dyDescent="0.25">
      <c r="A20" s="13" t="s">
        <v>17</v>
      </c>
      <c r="B20" s="33" t="s">
        <v>132</v>
      </c>
      <c r="C20" s="13" t="s">
        <v>133</v>
      </c>
      <c r="D20" s="13"/>
      <c r="E20" s="13"/>
      <c r="F20" s="13"/>
      <c r="J20" s="26"/>
      <c r="K20" s="26"/>
      <c r="L20" s="26"/>
    </row>
    <row r="21" spans="1:12" ht="15.75" x14ac:dyDescent="0.25">
      <c r="A21" s="13" t="s">
        <v>66</v>
      </c>
      <c r="B21" s="33" t="s">
        <v>66</v>
      </c>
      <c r="C21" s="13" t="s">
        <v>66</v>
      </c>
      <c r="D21" s="13" t="s">
        <v>66</v>
      </c>
      <c r="E21" s="13" t="s">
        <v>66</v>
      </c>
      <c r="F21" s="13" t="s">
        <v>66</v>
      </c>
      <c r="J21" s="26"/>
      <c r="K21" s="26"/>
      <c r="L21" s="26"/>
    </row>
    <row r="22" spans="1:12" ht="31.5" x14ac:dyDescent="0.25">
      <c r="A22" s="13" t="s">
        <v>20</v>
      </c>
      <c r="B22" s="33" t="s">
        <v>134</v>
      </c>
      <c r="C22" s="13" t="s">
        <v>135</v>
      </c>
      <c r="D22" s="13"/>
      <c r="E22" s="13"/>
      <c r="F22" s="13"/>
      <c r="J22" s="26"/>
      <c r="K22" s="26"/>
      <c r="L22" s="26"/>
    </row>
    <row r="23" spans="1:12" ht="15.75" x14ac:dyDescent="0.25">
      <c r="A23" s="13" t="s">
        <v>66</v>
      </c>
      <c r="B23" s="33" t="s">
        <v>66</v>
      </c>
      <c r="C23" s="13" t="s">
        <v>66</v>
      </c>
      <c r="D23" s="13" t="s">
        <v>66</v>
      </c>
      <c r="E23" s="13" t="s">
        <v>66</v>
      </c>
      <c r="F23" s="13" t="s">
        <v>66</v>
      </c>
      <c r="J23" s="26"/>
      <c r="K23" s="26"/>
      <c r="L23" s="26"/>
    </row>
    <row r="24" spans="1:12" ht="15.75" x14ac:dyDescent="0.25">
      <c r="A24" s="13" t="s">
        <v>23</v>
      </c>
      <c r="B24" s="33" t="s">
        <v>136</v>
      </c>
      <c r="C24" s="13" t="s">
        <v>137</v>
      </c>
      <c r="D24" s="15">
        <v>10248631</v>
      </c>
      <c r="E24" s="15">
        <v>9918030</v>
      </c>
      <c r="F24" s="15">
        <v>50251352</v>
      </c>
      <c r="I24" s="26"/>
      <c r="J24" s="26"/>
      <c r="K24" s="26"/>
      <c r="L24" s="26"/>
    </row>
    <row r="25" spans="1:12" ht="15.75" x14ac:dyDescent="0.25">
      <c r="A25" s="13" t="s">
        <v>66</v>
      </c>
      <c r="B25" s="33" t="s">
        <v>66</v>
      </c>
      <c r="C25" s="13" t="s">
        <v>66</v>
      </c>
      <c r="D25" s="13" t="s">
        <v>66</v>
      </c>
      <c r="E25" s="13" t="s">
        <v>66</v>
      </c>
      <c r="F25" s="13" t="s">
        <v>66</v>
      </c>
      <c r="J25" s="26"/>
      <c r="K25" s="26"/>
      <c r="L25" s="26"/>
    </row>
    <row r="26" spans="1:12" ht="31.5" x14ac:dyDescent="0.25">
      <c r="A26" s="13" t="s">
        <v>26</v>
      </c>
      <c r="B26" s="33" t="s">
        <v>138</v>
      </c>
      <c r="C26" s="13" t="s">
        <v>139</v>
      </c>
      <c r="D26" s="15">
        <v>9000000</v>
      </c>
      <c r="E26" s="15">
        <v>9000000</v>
      </c>
      <c r="F26" s="15">
        <v>45000000</v>
      </c>
      <c r="I26" s="26"/>
      <c r="J26" s="26"/>
      <c r="K26" s="26"/>
      <c r="L26" s="26"/>
    </row>
    <row r="27" spans="1:12" ht="15.75" x14ac:dyDescent="0.25">
      <c r="A27" s="13" t="s">
        <v>66</v>
      </c>
      <c r="B27" s="33" t="s">
        <v>66</v>
      </c>
      <c r="C27" s="13" t="s">
        <v>66</v>
      </c>
      <c r="D27" s="13" t="s">
        <v>66</v>
      </c>
      <c r="E27" s="13" t="s">
        <v>66</v>
      </c>
      <c r="F27" s="13" t="s">
        <v>66</v>
      </c>
      <c r="J27" s="26"/>
      <c r="K27" s="26"/>
      <c r="L27" s="26"/>
    </row>
    <row r="28" spans="1:12" ht="15.75" x14ac:dyDescent="0.25">
      <c r="A28" s="13"/>
      <c r="B28" s="33"/>
      <c r="C28" s="13"/>
      <c r="D28" s="13"/>
      <c r="E28" s="13"/>
      <c r="F28" s="13"/>
      <c r="J28" s="26"/>
      <c r="K28" s="26"/>
      <c r="L28" s="26"/>
    </row>
    <row r="29" spans="1:12" ht="78.75" x14ac:dyDescent="0.25">
      <c r="A29" s="13" t="s">
        <v>29</v>
      </c>
      <c r="B29" s="33" t="s">
        <v>140</v>
      </c>
      <c r="C29" s="13" t="s">
        <v>141</v>
      </c>
      <c r="D29" s="15"/>
      <c r="E29" s="15"/>
      <c r="F29" s="15"/>
      <c r="J29" s="26"/>
      <c r="K29" s="26"/>
      <c r="L29" s="26"/>
    </row>
    <row r="30" spans="1:12" ht="15.75" x14ac:dyDescent="0.25">
      <c r="A30" s="13" t="s">
        <v>66</v>
      </c>
      <c r="B30" s="33" t="s">
        <v>66</v>
      </c>
      <c r="C30" s="13" t="s">
        <v>66</v>
      </c>
      <c r="D30" s="13" t="s">
        <v>66</v>
      </c>
      <c r="E30" s="13" t="s">
        <v>66</v>
      </c>
      <c r="F30" s="13" t="s">
        <v>66</v>
      </c>
      <c r="J30" s="26"/>
      <c r="K30" s="26"/>
      <c r="L30" s="26"/>
    </row>
    <row r="31" spans="1:12" ht="15.75" x14ac:dyDescent="0.25">
      <c r="A31" s="13"/>
      <c r="B31" s="33"/>
      <c r="C31" s="13"/>
      <c r="D31" s="13"/>
      <c r="E31" s="13"/>
      <c r="F31" s="13"/>
      <c r="J31" s="26"/>
      <c r="K31" s="26"/>
      <c r="L31" s="26"/>
    </row>
    <row r="32" spans="1:12" ht="31.5" x14ac:dyDescent="0.25">
      <c r="A32" s="13" t="s">
        <v>32</v>
      </c>
      <c r="B32" s="33" t="s">
        <v>142</v>
      </c>
      <c r="C32" s="13" t="s">
        <v>133</v>
      </c>
      <c r="D32" s="15">
        <v>1000000</v>
      </c>
      <c r="E32" s="15"/>
      <c r="F32" s="15">
        <v>4253691</v>
      </c>
      <c r="J32" s="26"/>
      <c r="K32" s="26"/>
      <c r="L32" s="26"/>
    </row>
    <row r="33" spans="1:12" ht="15.75" x14ac:dyDescent="0.25">
      <c r="A33" s="13" t="s">
        <v>66</v>
      </c>
      <c r="B33" s="33" t="s">
        <v>66</v>
      </c>
      <c r="C33" s="13" t="s">
        <v>66</v>
      </c>
      <c r="D33" s="13" t="s">
        <v>66</v>
      </c>
      <c r="E33" s="13" t="s">
        <v>66</v>
      </c>
      <c r="F33" s="13" t="s">
        <v>66</v>
      </c>
      <c r="J33" s="26"/>
      <c r="K33" s="26"/>
      <c r="L33" s="26"/>
    </row>
    <row r="34" spans="1:12" ht="15.75" x14ac:dyDescent="0.25">
      <c r="A34" s="13"/>
      <c r="B34" s="33"/>
      <c r="C34" s="13"/>
      <c r="D34" s="13"/>
      <c r="E34" s="13"/>
      <c r="F34" s="13"/>
      <c r="J34" s="26"/>
      <c r="K34" s="26"/>
      <c r="L34" s="26"/>
    </row>
    <row r="35" spans="1:12" ht="15.75" x14ac:dyDescent="0.25">
      <c r="A35" s="13" t="s">
        <v>35</v>
      </c>
      <c r="B35" s="33" t="s">
        <v>143</v>
      </c>
      <c r="C35" s="13" t="s">
        <v>135</v>
      </c>
      <c r="D35" s="15">
        <v>1645962</v>
      </c>
      <c r="E35" s="15">
        <v>2519561</v>
      </c>
      <c r="F35" s="15">
        <v>7965750</v>
      </c>
      <c r="J35" s="26"/>
      <c r="K35" s="26"/>
      <c r="L35" s="26"/>
    </row>
    <row r="36" spans="1:12" ht="15.75" x14ac:dyDescent="0.25">
      <c r="A36" s="13" t="s">
        <v>66</v>
      </c>
      <c r="B36" s="33" t="s">
        <v>66</v>
      </c>
      <c r="C36" s="13" t="s">
        <v>66</v>
      </c>
      <c r="D36" s="13" t="s">
        <v>66</v>
      </c>
      <c r="E36" s="13" t="s">
        <v>66</v>
      </c>
      <c r="F36" s="13" t="s">
        <v>66</v>
      </c>
      <c r="J36" s="26"/>
      <c r="K36" s="26"/>
      <c r="L36" s="26"/>
    </row>
    <row r="37" spans="1:12" ht="15.75" x14ac:dyDescent="0.25">
      <c r="A37" s="13"/>
      <c r="B37" s="33"/>
      <c r="C37" s="13"/>
      <c r="D37" s="13"/>
      <c r="E37" s="13"/>
      <c r="F37" s="13"/>
      <c r="J37" s="26"/>
      <c r="K37" s="26"/>
      <c r="L37" s="26"/>
    </row>
    <row r="38" spans="1:12" ht="15.75" x14ac:dyDescent="0.25">
      <c r="A38" s="49" t="s">
        <v>144</v>
      </c>
      <c r="B38" s="34" t="s">
        <v>145</v>
      </c>
      <c r="C38" s="49" t="s">
        <v>146</v>
      </c>
      <c r="D38" s="24">
        <v>460090160</v>
      </c>
      <c r="E38" s="24">
        <v>420647537</v>
      </c>
      <c r="F38" s="24">
        <v>1817507583</v>
      </c>
      <c r="J38" s="26"/>
      <c r="K38" s="26"/>
      <c r="L38" s="26"/>
    </row>
    <row r="39" spans="1:12" ht="15.75" x14ac:dyDescent="0.25">
      <c r="A39" s="49" t="s">
        <v>147</v>
      </c>
      <c r="B39" s="34" t="s">
        <v>148</v>
      </c>
      <c r="C39" s="49" t="s">
        <v>149</v>
      </c>
      <c r="D39" s="24">
        <v>80443712</v>
      </c>
      <c r="E39" s="24">
        <v>74133506</v>
      </c>
      <c r="F39" s="24">
        <v>125268542</v>
      </c>
      <c r="J39" s="26"/>
      <c r="K39" s="26"/>
      <c r="L39" s="26"/>
    </row>
    <row r="40" spans="1:12" ht="31.5" x14ac:dyDescent="0.25">
      <c r="A40" s="13" t="s">
        <v>8</v>
      </c>
      <c r="B40" s="33" t="s">
        <v>150</v>
      </c>
      <c r="C40" s="13" t="s">
        <v>151</v>
      </c>
      <c r="D40" s="15"/>
      <c r="E40" s="15"/>
      <c r="F40" s="15">
        <v>-33573736</v>
      </c>
      <c r="J40" s="26"/>
      <c r="K40" s="26"/>
      <c r="L40" s="26"/>
    </row>
    <row r="41" spans="1:12" ht="15.75" x14ac:dyDescent="0.25">
      <c r="A41" s="13" t="s">
        <v>11</v>
      </c>
      <c r="B41" s="33" t="s">
        <v>152</v>
      </c>
      <c r="C41" s="13" t="s">
        <v>153</v>
      </c>
      <c r="D41" s="15">
        <v>80443712</v>
      </c>
      <c r="E41" s="15">
        <v>74133506</v>
      </c>
      <c r="F41" s="15">
        <v>158842278</v>
      </c>
      <c r="J41" s="26"/>
      <c r="K41" s="26"/>
      <c r="L41" s="26"/>
    </row>
    <row r="42" spans="1:12" ht="31.5" x14ac:dyDescent="0.25">
      <c r="A42" s="49" t="s">
        <v>154</v>
      </c>
      <c r="B42" s="34" t="s">
        <v>155</v>
      </c>
      <c r="C42" s="49" t="s">
        <v>156</v>
      </c>
      <c r="D42" s="24">
        <v>540533872</v>
      </c>
      <c r="E42" s="24">
        <v>494781043</v>
      </c>
      <c r="F42" s="24">
        <v>1942776125</v>
      </c>
      <c r="J42" s="26"/>
      <c r="K42" s="26"/>
      <c r="L42" s="26"/>
    </row>
    <row r="43" spans="1:12" ht="15.75" x14ac:dyDescent="0.25">
      <c r="A43" s="49" t="s">
        <v>157</v>
      </c>
      <c r="B43" s="34" t="s">
        <v>158</v>
      </c>
      <c r="C43" s="49" t="s">
        <v>159</v>
      </c>
      <c r="D43" s="24">
        <v>116524173760</v>
      </c>
      <c r="E43" s="24">
        <v>124796347326</v>
      </c>
      <c r="F43" s="24">
        <v>74637262298</v>
      </c>
      <c r="J43" s="26"/>
      <c r="K43" s="26"/>
      <c r="L43" s="26"/>
    </row>
    <row r="44" spans="1:12" ht="31.5" x14ac:dyDescent="0.25">
      <c r="A44" s="49" t="s">
        <v>160</v>
      </c>
      <c r="B44" s="34" t="s">
        <v>161</v>
      </c>
      <c r="C44" s="49" t="s">
        <v>162</v>
      </c>
      <c r="D44" s="24">
        <v>-3667442722</v>
      </c>
      <c r="E44" s="24">
        <v>-8272173566</v>
      </c>
      <c r="F44" s="24">
        <v>38219468740</v>
      </c>
      <c r="J44" s="26"/>
      <c r="K44" s="26"/>
      <c r="L44" s="26"/>
    </row>
    <row r="45" spans="1:12" ht="31.5" x14ac:dyDescent="0.25">
      <c r="A45" s="13" t="s">
        <v>8</v>
      </c>
      <c r="B45" s="33" t="s">
        <v>163</v>
      </c>
      <c r="C45" s="13" t="s">
        <v>164</v>
      </c>
      <c r="D45" s="15">
        <v>540533872</v>
      </c>
      <c r="E45" s="15">
        <v>494781043</v>
      </c>
      <c r="F45" s="15">
        <v>1942776125</v>
      </c>
      <c r="J45" s="26"/>
      <c r="K45" s="26"/>
      <c r="L45" s="26"/>
    </row>
    <row r="46" spans="1:12" ht="31.5" x14ac:dyDescent="0.25">
      <c r="A46" s="13" t="s">
        <v>11</v>
      </c>
      <c r="B46" s="33" t="s">
        <v>165</v>
      </c>
      <c r="C46" s="13" t="s">
        <v>166</v>
      </c>
      <c r="D46" s="13"/>
      <c r="E46" s="13"/>
      <c r="F46" s="13"/>
      <c r="J46" s="26"/>
      <c r="K46" s="26"/>
      <c r="L46" s="26"/>
    </row>
    <row r="47" spans="1:12" ht="31.5" x14ac:dyDescent="0.25">
      <c r="A47" s="13" t="s">
        <v>14</v>
      </c>
      <c r="B47" s="33" t="s">
        <v>167</v>
      </c>
      <c r="C47" s="13" t="s">
        <v>168</v>
      </c>
      <c r="D47" s="15">
        <v>-4207976594</v>
      </c>
      <c r="E47" s="15">
        <v>-8766954609</v>
      </c>
      <c r="F47" s="15">
        <v>36276692615</v>
      </c>
      <c r="J47" s="26"/>
      <c r="K47" s="26"/>
      <c r="L47" s="26"/>
    </row>
    <row r="48" spans="1:12" ht="15.75" x14ac:dyDescent="0.25">
      <c r="A48" s="49" t="s">
        <v>169</v>
      </c>
      <c r="B48" s="34" t="s">
        <v>170</v>
      </c>
      <c r="C48" s="49" t="s">
        <v>171</v>
      </c>
      <c r="D48" s="24">
        <v>112856731038</v>
      </c>
      <c r="E48" s="24">
        <v>116524173760</v>
      </c>
      <c r="F48" s="24">
        <v>112856731038</v>
      </c>
      <c r="J48" s="26"/>
      <c r="K48" s="26"/>
      <c r="L48" s="26"/>
    </row>
    <row r="49" spans="1:12" ht="15.75" x14ac:dyDescent="0.25">
      <c r="A49" s="49" t="s">
        <v>172</v>
      </c>
      <c r="B49" s="34" t="s">
        <v>173</v>
      </c>
      <c r="C49" s="49" t="s">
        <v>174</v>
      </c>
      <c r="D49" s="49" t="s">
        <v>1</v>
      </c>
      <c r="E49" s="49" t="s">
        <v>1</v>
      </c>
      <c r="F49" s="49" t="s">
        <v>1</v>
      </c>
      <c r="J49" s="26"/>
      <c r="K49" s="26"/>
      <c r="L49" s="26"/>
    </row>
    <row r="50" spans="1:12" ht="15.75" x14ac:dyDescent="0.25">
      <c r="A50" s="13" t="s">
        <v>1</v>
      </c>
      <c r="B50" s="33" t="s">
        <v>175</v>
      </c>
      <c r="C50" s="13" t="s">
        <v>176</v>
      </c>
      <c r="D50" s="13" t="s">
        <v>1</v>
      </c>
      <c r="E50" s="13" t="s">
        <v>1</v>
      </c>
      <c r="F50" s="13" t="s">
        <v>1</v>
      </c>
      <c r="J50" s="26"/>
      <c r="K50" s="26"/>
      <c r="L50" s="26"/>
    </row>
    <row r="51" spans="1:12" ht="15" customHeight="1" x14ac:dyDescent="0.25">
      <c r="A51" s="22" t="s">
        <v>1</v>
      </c>
      <c r="B51" s="22" t="s">
        <v>1</v>
      </c>
      <c r="C51" s="22" t="s">
        <v>1</v>
      </c>
      <c r="D51" s="22" t="s">
        <v>1</v>
      </c>
      <c r="E51" s="22" t="s">
        <v>1</v>
      </c>
      <c r="F51" s="22" t="s">
        <v>1</v>
      </c>
      <c r="J51" s="26"/>
      <c r="K51" s="26"/>
      <c r="L51" s="26"/>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3"/>
  <sheetViews>
    <sheetView zoomScale="80" zoomScaleNormal="80" workbookViewId="0">
      <selection activeCell="E26" sqref="E26"/>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16384" width="9.140625" style="12"/>
  </cols>
  <sheetData>
    <row r="1" spans="1:7" ht="15" customHeight="1" x14ac:dyDescent="0.2">
      <c r="A1" s="11" t="s">
        <v>5</v>
      </c>
      <c r="B1" s="11" t="s">
        <v>177</v>
      </c>
      <c r="C1" s="11" t="s">
        <v>54</v>
      </c>
      <c r="D1" s="11" t="s">
        <v>178</v>
      </c>
      <c r="E1" s="11" t="s">
        <v>179</v>
      </c>
      <c r="F1" s="11" t="s">
        <v>180</v>
      </c>
      <c r="G1" s="11" t="s">
        <v>181</v>
      </c>
    </row>
    <row r="2" spans="1:7" ht="15" customHeight="1" x14ac:dyDescent="0.25">
      <c r="A2" s="32" t="s">
        <v>58</v>
      </c>
      <c r="B2" s="55" t="s">
        <v>182</v>
      </c>
      <c r="C2" s="55"/>
      <c r="D2" s="55"/>
      <c r="E2" s="55"/>
      <c r="F2" s="55"/>
      <c r="G2" s="55"/>
    </row>
    <row r="3" spans="1:7" ht="15" customHeight="1" x14ac:dyDescent="0.25">
      <c r="A3" s="13" t="s">
        <v>66</v>
      </c>
      <c r="B3" s="13" t="s">
        <v>66</v>
      </c>
      <c r="C3" s="13" t="s">
        <v>66</v>
      </c>
      <c r="D3" s="13" t="s">
        <v>66</v>
      </c>
      <c r="E3" s="13" t="s">
        <v>66</v>
      </c>
      <c r="F3" s="13" t="s">
        <v>66</v>
      </c>
      <c r="G3" s="13" t="s">
        <v>66</v>
      </c>
    </row>
    <row r="4" spans="1:7" ht="15" customHeight="1" x14ac:dyDescent="0.25">
      <c r="A4" s="13"/>
      <c r="B4" s="13" t="s">
        <v>183</v>
      </c>
      <c r="C4" s="13" t="s">
        <v>184</v>
      </c>
      <c r="D4" s="13"/>
      <c r="E4" s="13"/>
      <c r="F4" s="13"/>
      <c r="G4" s="13"/>
    </row>
    <row r="5" spans="1:7" ht="15" customHeight="1" x14ac:dyDescent="0.25">
      <c r="A5" s="32" t="s">
        <v>96</v>
      </c>
      <c r="B5" s="32" t="s">
        <v>185</v>
      </c>
      <c r="C5" s="32" t="s">
        <v>186</v>
      </c>
      <c r="D5" s="32" t="s">
        <v>1</v>
      </c>
      <c r="E5" s="32" t="s">
        <v>1</v>
      </c>
      <c r="F5" s="32" t="s">
        <v>1</v>
      </c>
      <c r="G5" s="32" t="s">
        <v>1</v>
      </c>
    </row>
    <row r="6" spans="1:7" ht="15" customHeight="1" x14ac:dyDescent="0.25">
      <c r="A6" s="13" t="s">
        <v>66</v>
      </c>
      <c r="B6" s="13" t="s">
        <v>66</v>
      </c>
      <c r="C6" s="13" t="s">
        <v>66</v>
      </c>
      <c r="D6" s="13" t="s">
        <v>66</v>
      </c>
      <c r="E6" s="13" t="s">
        <v>66</v>
      </c>
      <c r="F6" s="13" t="s">
        <v>66</v>
      </c>
      <c r="G6" s="13" t="s">
        <v>66</v>
      </c>
    </row>
    <row r="7" spans="1:7" ht="15" customHeight="1" x14ac:dyDescent="0.25">
      <c r="A7" s="13" t="s">
        <v>1</v>
      </c>
      <c r="B7" s="13" t="s">
        <v>183</v>
      </c>
      <c r="C7" s="13" t="s">
        <v>187</v>
      </c>
      <c r="D7" s="13" t="s">
        <v>1</v>
      </c>
      <c r="E7" s="13" t="s">
        <v>1</v>
      </c>
      <c r="F7" s="13" t="s">
        <v>1</v>
      </c>
      <c r="G7" s="13" t="s">
        <v>1</v>
      </c>
    </row>
    <row r="8" spans="1:7" ht="15" customHeight="1" x14ac:dyDescent="0.25">
      <c r="A8" s="32" t="s">
        <v>188</v>
      </c>
      <c r="B8" s="32" t="s">
        <v>189</v>
      </c>
      <c r="C8" s="32" t="s">
        <v>190</v>
      </c>
      <c r="D8" s="32" t="s">
        <v>1</v>
      </c>
      <c r="E8" s="32" t="s">
        <v>1</v>
      </c>
      <c r="F8" s="32" t="s">
        <v>1</v>
      </c>
      <c r="G8" s="32" t="s">
        <v>1</v>
      </c>
    </row>
    <row r="9" spans="1:7" ht="15" customHeight="1" x14ac:dyDescent="0.25">
      <c r="A9" s="13" t="s">
        <v>66</v>
      </c>
      <c r="B9" s="13" t="s">
        <v>66</v>
      </c>
      <c r="C9" s="13" t="s">
        <v>66</v>
      </c>
      <c r="D9" s="13" t="s">
        <v>66</v>
      </c>
      <c r="E9" s="13" t="s">
        <v>66</v>
      </c>
      <c r="F9" s="13" t="s">
        <v>66</v>
      </c>
      <c r="G9" s="13" t="s">
        <v>66</v>
      </c>
    </row>
    <row r="10" spans="1:7" ht="15" customHeight="1" x14ac:dyDescent="0.25">
      <c r="A10" s="13" t="s">
        <v>1</v>
      </c>
      <c r="B10" s="13" t="s">
        <v>183</v>
      </c>
      <c r="C10" s="13" t="s">
        <v>191</v>
      </c>
      <c r="D10" s="13" t="s">
        <v>1</v>
      </c>
      <c r="E10" s="13" t="s">
        <v>1</v>
      </c>
      <c r="F10" s="13" t="s">
        <v>1</v>
      </c>
      <c r="G10" s="13" t="s">
        <v>1</v>
      </c>
    </row>
    <row r="11" spans="1:7" ht="15" customHeight="1" x14ac:dyDescent="0.25">
      <c r="A11" s="32" t="s">
        <v>144</v>
      </c>
      <c r="B11" s="32" t="s">
        <v>192</v>
      </c>
      <c r="C11" s="32" t="s">
        <v>193</v>
      </c>
      <c r="D11" s="32" t="s">
        <v>1</v>
      </c>
      <c r="E11" s="32" t="s">
        <v>1</v>
      </c>
      <c r="F11" s="32" t="s">
        <v>1</v>
      </c>
      <c r="G11" s="32" t="s">
        <v>1</v>
      </c>
    </row>
    <row r="12" spans="1:7" ht="15" customHeight="1" x14ac:dyDescent="0.25">
      <c r="A12" s="13" t="s">
        <v>66</v>
      </c>
      <c r="B12" s="13" t="s">
        <v>66</v>
      </c>
      <c r="C12" s="13" t="s">
        <v>66</v>
      </c>
      <c r="D12" s="13" t="s">
        <v>66</v>
      </c>
      <c r="E12" s="13" t="s">
        <v>66</v>
      </c>
      <c r="F12" s="13" t="s">
        <v>66</v>
      </c>
      <c r="G12" s="13" t="s">
        <v>66</v>
      </c>
    </row>
    <row r="13" spans="1:7" ht="15" customHeight="1" x14ac:dyDescent="0.25">
      <c r="A13" s="13"/>
      <c r="B13" s="13" t="s">
        <v>346</v>
      </c>
      <c r="C13" s="13">
        <v>2251.1</v>
      </c>
      <c r="D13" s="14">
        <v>1000</v>
      </c>
      <c r="E13" s="14">
        <v>92308.21</v>
      </c>
      <c r="F13" s="15">
        <v>92308210</v>
      </c>
      <c r="G13" s="9">
        <v>8.1588909538472722E-4</v>
      </c>
    </row>
    <row r="14" spans="1:7" ht="15" customHeight="1" x14ac:dyDescent="0.25">
      <c r="A14" s="13"/>
      <c r="B14" s="13" t="s">
        <v>338</v>
      </c>
      <c r="C14" s="13">
        <v>2251.1999999999998</v>
      </c>
      <c r="D14" s="14">
        <v>210000</v>
      </c>
      <c r="E14" s="14">
        <v>100350.21</v>
      </c>
      <c r="F14" s="15">
        <v>21073544100</v>
      </c>
      <c r="G14" s="9">
        <v>0.18626376605395289</v>
      </c>
    </row>
    <row r="15" spans="1:7" ht="15" customHeight="1" x14ac:dyDescent="0.25">
      <c r="A15" s="13"/>
      <c r="B15" s="13" t="s">
        <v>342</v>
      </c>
      <c r="C15" s="13">
        <v>2251.3000000000002</v>
      </c>
      <c r="D15" s="14">
        <v>80000</v>
      </c>
      <c r="E15" s="14">
        <v>102222.58</v>
      </c>
      <c r="F15" s="15">
        <v>8177806400</v>
      </c>
      <c r="G15" s="9">
        <v>7.2281577835031502E-2</v>
      </c>
    </row>
    <row r="16" spans="1:7" ht="15" customHeight="1" x14ac:dyDescent="0.25">
      <c r="A16" s="13"/>
      <c r="B16" s="13" t="s">
        <v>344</v>
      </c>
      <c r="C16" s="13">
        <v>2251.4</v>
      </c>
      <c r="D16" s="14">
        <v>3890</v>
      </c>
      <c r="E16" s="14">
        <v>946926.63</v>
      </c>
      <c r="F16" s="15">
        <v>3683544591</v>
      </c>
      <c r="G16" s="9">
        <v>3.2557925932701924E-2</v>
      </c>
    </row>
    <row r="17" spans="1:7" ht="15" customHeight="1" x14ac:dyDescent="0.25">
      <c r="A17" s="13"/>
      <c r="B17" s="13" t="s">
        <v>345</v>
      </c>
      <c r="C17" s="13">
        <v>2251.5</v>
      </c>
      <c r="D17" s="14">
        <v>39240</v>
      </c>
      <c r="E17" s="14">
        <v>98047.77</v>
      </c>
      <c r="F17" s="15">
        <v>3847394495</v>
      </c>
      <c r="G17" s="9">
        <v>3.4006154101717811E-2</v>
      </c>
    </row>
    <row r="18" spans="1:7" ht="15" customHeight="1" x14ac:dyDescent="0.25">
      <c r="A18" s="13"/>
      <c r="B18" s="13" t="s">
        <v>348</v>
      </c>
      <c r="C18" s="13">
        <v>2251.6</v>
      </c>
      <c r="D18" s="14">
        <v>50000</v>
      </c>
      <c r="E18" s="14">
        <v>100000</v>
      </c>
      <c r="F18" s="15">
        <v>5000000000</v>
      </c>
      <c r="G18" s="9">
        <v>4.419374481342056E-2</v>
      </c>
    </row>
    <row r="19" spans="1:7" ht="15" customHeight="1" x14ac:dyDescent="0.25">
      <c r="A19" s="13"/>
      <c r="B19" s="13" t="s">
        <v>343</v>
      </c>
      <c r="C19" s="13">
        <v>2251.6999999999998</v>
      </c>
      <c r="D19" s="14">
        <v>62806</v>
      </c>
      <c r="E19" s="14">
        <v>100232.82</v>
      </c>
      <c r="F19" s="15">
        <v>6295222493</v>
      </c>
      <c r="G19" s="9">
        <v>5.5641891279869439E-2</v>
      </c>
    </row>
    <row r="20" spans="1:7" ht="15" customHeight="1" x14ac:dyDescent="0.25">
      <c r="A20" s="13"/>
      <c r="B20" s="13" t="s">
        <v>349</v>
      </c>
      <c r="C20" s="13">
        <v>2251.8000000000002</v>
      </c>
      <c r="D20" s="14">
        <v>20000</v>
      </c>
      <c r="E20" s="14">
        <v>100009.56</v>
      </c>
      <c r="F20" s="15">
        <v>2000191233</v>
      </c>
      <c r="G20" s="9">
        <v>1.7679188185848606E-2</v>
      </c>
    </row>
    <row r="21" spans="1:7" ht="15" customHeight="1" x14ac:dyDescent="0.25">
      <c r="A21" s="13"/>
      <c r="B21" s="13" t="s">
        <v>350</v>
      </c>
      <c r="C21" s="13">
        <v>2251.9</v>
      </c>
      <c r="D21" s="14">
        <v>14948</v>
      </c>
      <c r="E21" s="14">
        <v>100000</v>
      </c>
      <c r="F21" s="15">
        <v>1494800000</v>
      </c>
      <c r="G21" s="9">
        <v>1.3212161949420211E-2</v>
      </c>
    </row>
    <row r="22" spans="1:7" s="36" customFormat="1" ht="15" customHeight="1" x14ac:dyDescent="0.25">
      <c r="A22" s="35" t="s">
        <v>1</v>
      </c>
      <c r="B22" s="35" t="s">
        <v>183</v>
      </c>
      <c r="C22" s="35" t="s">
        <v>194</v>
      </c>
      <c r="D22" s="19">
        <v>481884</v>
      </c>
      <c r="E22" s="19"/>
      <c r="F22" s="19">
        <v>51664811522</v>
      </c>
      <c r="G22" s="21">
        <v>0.45665229924734768</v>
      </c>
    </row>
    <row r="23" spans="1:7" ht="15" customHeight="1" x14ac:dyDescent="0.25">
      <c r="A23" s="32" t="s">
        <v>195</v>
      </c>
      <c r="B23" s="32" t="s">
        <v>196</v>
      </c>
      <c r="C23" s="32" t="s">
        <v>197</v>
      </c>
      <c r="D23" s="32" t="s">
        <v>1</v>
      </c>
      <c r="E23" s="32" t="s">
        <v>1</v>
      </c>
      <c r="F23" s="32" t="s">
        <v>1</v>
      </c>
      <c r="G23" s="9"/>
    </row>
    <row r="24" spans="1:7" ht="15" customHeight="1" x14ac:dyDescent="0.25">
      <c r="A24" s="13" t="s">
        <v>66</v>
      </c>
      <c r="B24" s="13" t="s">
        <v>66</v>
      </c>
      <c r="C24" s="13" t="s">
        <v>66</v>
      </c>
      <c r="D24" s="13" t="s">
        <v>66</v>
      </c>
      <c r="E24" s="13" t="s">
        <v>66</v>
      </c>
      <c r="F24" s="13" t="s">
        <v>66</v>
      </c>
      <c r="G24" s="9"/>
    </row>
    <row r="25" spans="1:7" s="36" customFormat="1" ht="15.75" customHeight="1" x14ac:dyDescent="0.25">
      <c r="A25" s="35" t="s">
        <v>1</v>
      </c>
      <c r="B25" s="35" t="s">
        <v>183</v>
      </c>
      <c r="C25" s="35" t="s">
        <v>198</v>
      </c>
      <c r="D25" s="35" t="s">
        <v>1</v>
      </c>
      <c r="E25" s="35" t="s">
        <v>1</v>
      </c>
      <c r="F25" s="35" t="s">
        <v>1</v>
      </c>
      <c r="G25" s="21"/>
    </row>
    <row r="26" spans="1:7" ht="15" customHeight="1" x14ac:dyDescent="0.25">
      <c r="A26" s="13" t="s">
        <v>1</v>
      </c>
      <c r="B26" s="13" t="s">
        <v>199</v>
      </c>
      <c r="C26" s="13" t="s">
        <v>200</v>
      </c>
      <c r="D26" s="15">
        <v>481884</v>
      </c>
      <c r="E26" s="13"/>
      <c r="F26" s="15">
        <v>51664811522</v>
      </c>
      <c r="G26" s="9">
        <v>0.45665229924734768</v>
      </c>
    </row>
    <row r="27" spans="1:7" ht="15" customHeight="1" x14ac:dyDescent="0.25">
      <c r="A27" s="32" t="s">
        <v>201</v>
      </c>
      <c r="B27" s="32" t="s">
        <v>202</v>
      </c>
      <c r="C27" s="32" t="s">
        <v>203</v>
      </c>
      <c r="D27" s="32" t="s">
        <v>1</v>
      </c>
      <c r="E27" s="32" t="s">
        <v>1</v>
      </c>
      <c r="F27" s="32" t="s">
        <v>1</v>
      </c>
      <c r="G27" s="9"/>
    </row>
    <row r="28" spans="1:7" ht="15" customHeight="1" x14ac:dyDescent="0.25">
      <c r="A28" s="13" t="s">
        <v>66</v>
      </c>
      <c r="B28" s="13" t="s">
        <v>66</v>
      </c>
      <c r="C28" s="13" t="s">
        <v>66</v>
      </c>
      <c r="D28" s="13" t="s">
        <v>66</v>
      </c>
      <c r="E28" s="13" t="s">
        <v>66</v>
      </c>
      <c r="F28" s="13" t="s">
        <v>66</v>
      </c>
      <c r="G28" s="9"/>
    </row>
    <row r="29" spans="1:7" s="36" customFormat="1" ht="15" customHeight="1" x14ac:dyDescent="0.25">
      <c r="A29" s="35" t="s">
        <v>1</v>
      </c>
      <c r="B29" s="35" t="s">
        <v>183</v>
      </c>
      <c r="C29" s="35" t="s">
        <v>204</v>
      </c>
      <c r="D29" s="35" t="s">
        <v>1</v>
      </c>
      <c r="E29" s="35" t="s">
        <v>1</v>
      </c>
      <c r="F29" s="19">
        <v>2272193857</v>
      </c>
      <c r="G29" s="21">
        <v>2.0083351096575962E-2</v>
      </c>
    </row>
    <row r="30" spans="1:7" ht="15" customHeight="1" x14ac:dyDescent="0.25">
      <c r="A30" s="32" t="s">
        <v>205</v>
      </c>
      <c r="B30" s="32" t="s">
        <v>64</v>
      </c>
      <c r="C30" s="32" t="s">
        <v>206</v>
      </c>
      <c r="D30" s="32" t="s">
        <v>1</v>
      </c>
      <c r="E30" s="32" t="s">
        <v>1</v>
      </c>
      <c r="F30" s="32" t="s">
        <v>1</v>
      </c>
      <c r="G30" s="32"/>
    </row>
    <row r="31" spans="1:7" ht="15" customHeight="1" x14ac:dyDescent="0.25">
      <c r="A31" s="13" t="s">
        <v>1</v>
      </c>
      <c r="B31" s="13" t="s">
        <v>207</v>
      </c>
      <c r="C31" s="13" t="s">
        <v>208</v>
      </c>
      <c r="D31" s="13" t="s">
        <v>1</v>
      </c>
      <c r="E31" s="13" t="s">
        <v>1</v>
      </c>
      <c r="F31" s="16">
        <v>136449151</v>
      </c>
      <c r="G31" s="9">
        <v>1.2060397918603777E-3</v>
      </c>
    </row>
    <row r="32" spans="1:7" ht="15" customHeight="1" x14ac:dyDescent="0.25">
      <c r="A32" s="13" t="s">
        <v>66</v>
      </c>
      <c r="B32" s="13" t="s">
        <v>66</v>
      </c>
      <c r="C32" s="13" t="s">
        <v>66</v>
      </c>
      <c r="D32" s="13" t="s">
        <v>66</v>
      </c>
      <c r="E32" s="13" t="s">
        <v>66</v>
      </c>
      <c r="F32" s="17" t="s">
        <v>66</v>
      </c>
      <c r="G32" s="13"/>
    </row>
    <row r="33" spans="1:7" ht="15" customHeight="1" x14ac:dyDescent="0.25">
      <c r="A33" s="13" t="s">
        <v>1</v>
      </c>
      <c r="B33" s="18" t="s">
        <v>337</v>
      </c>
      <c r="C33" s="13" t="s">
        <v>209</v>
      </c>
      <c r="D33" s="13" t="s">
        <v>1</v>
      </c>
      <c r="E33" s="13" t="s">
        <v>1</v>
      </c>
      <c r="F33" s="16">
        <v>14550000000</v>
      </c>
      <c r="G33" s="10">
        <v>0.12860379740705383</v>
      </c>
    </row>
    <row r="34" spans="1:7" ht="15" customHeight="1" x14ac:dyDescent="0.25">
      <c r="A34" s="13" t="s">
        <v>66</v>
      </c>
      <c r="B34" s="13" t="s">
        <v>66</v>
      </c>
      <c r="C34" s="13" t="s">
        <v>66</v>
      </c>
      <c r="D34" s="13" t="s">
        <v>66</v>
      </c>
      <c r="E34" s="13" t="s">
        <v>66</v>
      </c>
      <c r="F34" s="17" t="s">
        <v>66</v>
      </c>
      <c r="G34" s="13"/>
    </row>
    <row r="35" spans="1:7" ht="15" customHeight="1" x14ac:dyDescent="0.25">
      <c r="A35" s="13" t="s">
        <v>1</v>
      </c>
      <c r="B35" s="18" t="s">
        <v>326</v>
      </c>
      <c r="C35" s="13">
        <v>2261</v>
      </c>
      <c r="D35" s="13" t="s">
        <v>1</v>
      </c>
      <c r="E35" s="13" t="s">
        <v>1</v>
      </c>
      <c r="F35" s="16">
        <v>18514728738</v>
      </c>
      <c r="G35" s="9">
        <v>0.16364703942737521</v>
      </c>
    </row>
    <row r="36" spans="1:7" ht="15" customHeight="1" x14ac:dyDescent="0.25">
      <c r="A36" s="13" t="s">
        <v>66</v>
      </c>
      <c r="B36" s="18" t="s">
        <v>339</v>
      </c>
      <c r="C36" s="13" t="s">
        <v>66</v>
      </c>
      <c r="D36" s="13" t="s">
        <v>66</v>
      </c>
      <c r="E36" s="13" t="s">
        <v>66</v>
      </c>
      <c r="F36" s="16" t="s">
        <v>66</v>
      </c>
      <c r="G36" s="9"/>
    </row>
    <row r="37" spans="1:7" ht="15" customHeight="1" x14ac:dyDescent="0.25">
      <c r="A37" s="13" t="s">
        <v>1</v>
      </c>
      <c r="B37" s="18" t="s">
        <v>340</v>
      </c>
      <c r="C37" s="13">
        <v>2262</v>
      </c>
      <c r="D37" s="13" t="s">
        <v>1</v>
      </c>
      <c r="E37" s="13" t="s">
        <v>1</v>
      </c>
      <c r="F37" s="16">
        <v>26000000000</v>
      </c>
      <c r="G37" s="9">
        <v>0.22980747302978694</v>
      </c>
    </row>
    <row r="38" spans="1:7" s="36" customFormat="1" ht="15" customHeight="1" x14ac:dyDescent="0.25">
      <c r="A38" s="35" t="s">
        <v>1</v>
      </c>
      <c r="B38" s="35" t="s">
        <v>183</v>
      </c>
      <c r="C38" s="35">
        <v>2263</v>
      </c>
      <c r="D38" s="35"/>
      <c r="E38" s="35"/>
      <c r="F38" s="39">
        <v>59201177889</v>
      </c>
      <c r="G38" s="21">
        <v>0.52326434965607638</v>
      </c>
    </row>
    <row r="39" spans="1:7" ht="15" customHeight="1" x14ac:dyDescent="0.25">
      <c r="A39" s="32" t="s">
        <v>160</v>
      </c>
      <c r="B39" s="32" t="s">
        <v>210</v>
      </c>
      <c r="C39" s="32" t="s">
        <v>211</v>
      </c>
      <c r="D39" s="19">
        <v>481884</v>
      </c>
      <c r="E39" s="13"/>
      <c r="F39" s="20">
        <v>113138183268</v>
      </c>
      <c r="G39" s="21">
        <v>1</v>
      </c>
    </row>
    <row r="40" spans="1:7" ht="15" customHeight="1" x14ac:dyDescent="0.25">
      <c r="A40" s="22" t="s">
        <v>1</v>
      </c>
      <c r="B40" s="22" t="s">
        <v>1</v>
      </c>
      <c r="C40" s="22" t="s">
        <v>1</v>
      </c>
      <c r="D40" s="22" t="s">
        <v>1</v>
      </c>
      <c r="E40" s="22" t="s">
        <v>1</v>
      </c>
      <c r="F40" s="22" t="s">
        <v>1</v>
      </c>
      <c r="G40" s="22" t="s">
        <v>1</v>
      </c>
    </row>
    <row r="43" spans="1:7" x14ac:dyDescent="0.2">
      <c r="G43" s="26"/>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view="pageBreakPreview" zoomScale="60" zoomScaleNormal="100" workbookViewId="0">
      <selection activeCell="B17" sqref="B17"/>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75" x14ac:dyDescent="0.2">
      <c r="A1" s="56" t="s">
        <v>5</v>
      </c>
      <c r="B1" s="56" t="s">
        <v>212</v>
      </c>
      <c r="C1" s="56" t="s">
        <v>213</v>
      </c>
      <c r="D1" s="56" t="s">
        <v>214</v>
      </c>
      <c r="E1" s="56" t="s">
        <v>215</v>
      </c>
      <c r="F1" s="56" t="s">
        <v>216</v>
      </c>
      <c r="G1" s="56" t="s">
        <v>217</v>
      </c>
      <c r="H1" s="56"/>
      <c r="I1" s="56" t="s">
        <v>218</v>
      </c>
      <c r="J1" s="56"/>
    </row>
    <row r="2" spans="1:10" ht="63" x14ac:dyDescent="0.2">
      <c r="A2" s="56"/>
      <c r="B2" s="56"/>
      <c r="C2" s="56"/>
      <c r="D2" s="56"/>
      <c r="E2" s="56"/>
      <c r="F2" s="56"/>
      <c r="G2" s="7" t="s">
        <v>219</v>
      </c>
      <c r="H2" s="7" t="s">
        <v>220</v>
      </c>
      <c r="I2" s="7" t="s">
        <v>219</v>
      </c>
      <c r="J2" s="7" t="s">
        <v>221</v>
      </c>
    </row>
    <row r="3" spans="1:10" ht="15.75" x14ac:dyDescent="0.25">
      <c r="A3" s="5" t="s">
        <v>8</v>
      </c>
      <c r="B3" s="40" t="s">
        <v>222</v>
      </c>
      <c r="C3" s="5" t="s">
        <v>1</v>
      </c>
      <c r="D3" s="5" t="s">
        <v>1</v>
      </c>
      <c r="E3" s="5" t="s">
        <v>1</v>
      </c>
      <c r="F3" s="5" t="s">
        <v>1</v>
      </c>
      <c r="G3" s="5" t="s">
        <v>1</v>
      </c>
      <c r="H3" s="5" t="s">
        <v>1</v>
      </c>
      <c r="I3" s="5" t="s">
        <v>1</v>
      </c>
      <c r="J3" s="5" t="s">
        <v>1</v>
      </c>
    </row>
    <row r="4" spans="1:10" ht="15.75" x14ac:dyDescent="0.25">
      <c r="A4" s="5" t="s">
        <v>66</v>
      </c>
      <c r="B4" s="40" t="s">
        <v>66</v>
      </c>
      <c r="C4" s="5" t="s">
        <v>66</v>
      </c>
      <c r="D4" s="5" t="s">
        <v>66</v>
      </c>
      <c r="E4" s="5" t="s">
        <v>66</v>
      </c>
      <c r="F4" s="5" t="s">
        <v>66</v>
      </c>
      <c r="G4" s="5" t="s">
        <v>66</v>
      </c>
      <c r="H4" s="5" t="s">
        <v>66</v>
      </c>
      <c r="I4" s="5" t="s">
        <v>66</v>
      </c>
      <c r="J4" s="5" t="s">
        <v>66</v>
      </c>
    </row>
    <row r="5" spans="1:10" ht="15.75" x14ac:dyDescent="0.25">
      <c r="A5" s="5"/>
      <c r="B5" s="40"/>
      <c r="C5" s="5" t="s">
        <v>1</v>
      </c>
      <c r="D5" s="5" t="s">
        <v>1</v>
      </c>
      <c r="E5" s="5" t="s">
        <v>1</v>
      </c>
      <c r="F5" s="5" t="s">
        <v>1</v>
      </c>
      <c r="G5" s="5" t="s">
        <v>1</v>
      </c>
      <c r="H5" s="5" t="s">
        <v>1</v>
      </c>
      <c r="I5" s="5" t="s">
        <v>1</v>
      </c>
      <c r="J5" s="5" t="s">
        <v>1</v>
      </c>
    </row>
    <row r="6" spans="1:10" ht="31.5" x14ac:dyDescent="0.25">
      <c r="A6" s="8" t="s">
        <v>58</v>
      </c>
      <c r="B6" s="41" t="s">
        <v>223</v>
      </c>
      <c r="C6" s="8" t="s">
        <v>1</v>
      </c>
      <c r="D6" s="8" t="s">
        <v>1</v>
      </c>
      <c r="E6" s="8" t="s">
        <v>1</v>
      </c>
      <c r="F6" s="8" t="s">
        <v>1</v>
      </c>
      <c r="G6" s="8" t="s">
        <v>1</v>
      </c>
      <c r="H6" s="8" t="s">
        <v>1</v>
      </c>
      <c r="I6" s="8" t="s">
        <v>1</v>
      </c>
      <c r="J6" s="8" t="s">
        <v>1</v>
      </c>
    </row>
    <row r="7" spans="1:10" ht="15.75" x14ac:dyDescent="0.25">
      <c r="A7" s="5" t="s">
        <v>11</v>
      </c>
      <c r="B7" s="40" t="s">
        <v>224</v>
      </c>
      <c r="C7" s="5" t="s">
        <v>1</v>
      </c>
      <c r="D7" s="5" t="s">
        <v>1</v>
      </c>
      <c r="E7" s="5" t="s">
        <v>1</v>
      </c>
      <c r="F7" s="5" t="s">
        <v>1</v>
      </c>
      <c r="G7" s="5" t="s">
        <v>1</v>
      </c>
      <c r="H7" s="5" t="s">
        <v>1</v>
      </c>
      <c r="I7" s="5" t="s">
        <v>1</v>
      </c>
      <c r="J7" s="5" t="s">
        <v>1</v>
      </c>
    </row>
    <row r="8" spans="1:10" ht="15.75" x14ac:dyDescent="0.25">
      <c r="A8" s="5" t="s">
        <v>66</v>
      </c>
      <c r="B8" s="40" t="s">
        <v>66</v>
      </c>
      <c r="C8" s="5" t="s">
        <v>66</v>
      </c>
      <c r="D8" s="5" t="s">
        <v>66</v>
      </c>
      <c r="E8" s="5" t="s">
        <v>66</v>
      </c>
      <c r="F8" s="5" t="s">
        <v>66</v>
      </c>
      <c r="G8" s="5" t="s">
        <v>66</v>
      </c>
      <c r="H8" s="5" t="s">
        <v>66</v>
      </c>
      <c r="I8" s="5" t="s">
        <v>66</v>
      </c>
      <c r="J8" s="5" t="s">
        <v>66</v>
      </c>
    </row>
    <row r="9" spans="1:10" ht="15.75" x14ac:dyDescent="0.25">
      <c r="A9" s="5"/>
      <c r="B9" s="40"/>
      <c r="C9" s="5" t="s">
        <v>1</v>
      </c>
      <c r="D9" s="5" t="s">
        <v>1</v>
      </c>
      <c r="E9" s="5" t="s">
        <v>1</v>
      </c>
      <c r="F9" s="5" t="s">
        <v>1</v>
      </c>
      <c r="G9" s="5" t="s">
        <v>1</v>
      </c>
      <c r="H9" s="5" t="s">
        <v>1</v>
      </c>
      <c r="I9" s="5" t="s">
        <v>1</v>
      </c>
      <c r="J9" s="5" t="s">
        <v>1</v>
      </c>
    </row>
    <row r="10" spans="1:10" ht="31.5" x14ac:dyDescent="0.25">
      <c r="A10" s="8" t="s">
        <v>96</v>
      </c>
      <c r="B10" s="41" t="s">
        <v>225</v>
      </c>
      <c r="C10" s="8" t="s">
        <v>1</v>
      </c>
      <c r="D10" s="8" t="s">
        <v>1</v>
      </c>
      <c r="E10" s="8" t="s">
        <v>1</v>
      </c>
      <c r="F10" s="8" t="s">
        <v>1</v>
      </c>
      <c r="G10" s="8" t="s">
        <v>1</v>
      </c>
      <c r="H10" s="8" t="s">
        <v>1</v>
      </c>
      <c r="I10" s="8" t="s">
        <v>1</v>
      </c>
      <c r="J10" s="8" t="s">
        <v>1</v>
      </c>
    </row>
    <row r="11" spans="1:10" ht="31.5" x14ac:dyDescent="0.25">
      <c r="A11" s="8" t="s">
        <v>226</v>
      </c>
      <c r="B11" s="41" t="s">
        <v>227</v>
      </c>
      <c r="C11" s="8" t="s">
        <v>1</v>
      </c>
      <c r="D11" s="8" t="s">
        <v>1</v>
      </c>
      <c r="E11" s="8" t="s">
        <v>1</v>
      </c>
      <c r="F11" s="8" t="s">
        <v>1</v>
      </c>
      <c r="G11" s="8" t="s">
        <v>1</v>
      </c>
      <c r="H11" s="8" t="s">
        <v>1</v>
      </c>
      <c r="I11" s="8" t="s">
        <v>1</v>
      </c>
      <c r="J11" s="8" t="s">
        <v>1</v>
      </c>
    </row>
    <row r="12" spans="1:10" ht="15.75" x14ac:dyDescent="0.25">
      <c r="A12" s="5" t="s">
        <v>14</v>
      </c>
      <c r="B12" s="40" t="s">
        <v>228</v>
      </c>
      <c r="C12" s="5" t="s">
        <v>1</v>
      </c>
      <c r="D12" s="5" t="s">
        <v>1</v>
      </c>
      <c r="E12" s="5" t="s">
        <v>1</v>
      </c>
      <c r="F12" s="5" t="s">
        <v>1</v>
      </c>
      <c r="G12" s="5" t="s">
        <v>1</v>
      </c>
      <c r="H12" s="5" t="s">
        <v>1</v>
      </c>
      <c r="I12" s="5" t="s">
        <v>1</v>
      </c>
      <c r="J12" s="5" t="s">
        <v>1</v>
      </c>
    </row>
    <row r="13" spans="1:10" ht="15.75" x14ac:dyDescent="0.25">
      <c r="A13" s="5" t="s">
        <v>66</v>
      </c>
      <c r="B13" s="40" t="s">
        <v>66</v>
      </c>
      <c r="C13" s="5" t="s">
        <v>66</v>
      </c>
      <c r="D13" s="5" t="s">
        <v>66</v>
      </c>
      <c r="E13" s="5" t="s">
        <v>66</v>
      </c>
      <c r="F13" s="5" t="s">
        <v>66</v>
      </c>
      <c r="G13" s="5" t="s">
        <v>66</v>
      </c>
      <c r="H13" s="5" t="s">
        <v>66</v>
      </c>
      <c r="I13" s="5" t="s">
        <v>66</v>
      </c>
      <c r="J13" s="5" t="s">
        <v>66</v>
      </c>
    </row>
    <row r="14" spans="1:10" ht="15.75" x14ac:dyDescent="0.25">
      <c r="A14" s="5"/>
      <c r="B14" s="40"/>
      <c r="C14" s="5" t="s">
        <v>1</v>
      </c>
      <c r="D14" s="5" t="s">
        <v>1</v>
      </c>
      <c r="E14" s="5" t="s">
        <v>1</v>
      </c>
      <c r="F14" s="5" t="s">
        <v>1</v>
      </c>
      <c r="G14" s="5" t="s">
        <v>1</v>
      </c>
      <c r="H14" s="5" t="s">
        <v>1</v>
      </c>
      <c r="I14" s="5" t="s">
        <v>1</v>
      </c>
      <c r="J14" s="5" t="s">
        <v>1</v>
      </c>
    </row>
    <row r="15" spans="1:10" ht="15.75" x14ac:dyDescent="0.25">
      <c r="A15" s="8" t="s">
        <v>144</v>
      </c>
      <c r="B15" s="41" t="s">
        <v>229</v>
      </c>
      <c r="C15" s="8" t="s">
        <v>1</v>
      </c>
      <c r="D15" s="8" t="s">
        <v>1</v>
      </c>
      <c r="E15" s="8" t="s">
        <v>1</v>
      </c>
      <c r="F15" s="8" t="s">
        <v>1</v>
      </c>
      <c r="G15" s="8" t="s">
        <v>1</v>
      </c>
      <c r="H15" s="8" t="s">
        <v>1</v>
      </c>
      <c r="I15" s="8" t="s">
        <v>1</v>
      </c>
      <c r="J15" s="8" t="s">
        <v>1</v>
      </c>
    </row>
    <row r="16" spans="1:10" ht="31.5" x14ac:dyDescent="0.25">
      <c r="A16" s="5" t="s">
        <v>17</v>
      </c>
      <c r="B16" s="40" t="s">
        <v>230</v>
      </c>
      <c r="C16" s="5" t="s">
        <v>1</v>
      </c>
      <c r="D16" s="5" t="s">
        <v>1</v>
      </c>
      <c r="E16" s="5" t="s">
        <v>1</v>
      </c>
      <c r="F16" s="5" t="s">
        <v>1</v>
      </c>
      <c r="G16" s="5" t="s">
        <v>1</v>
      </c>
      <c r="H16" s="5" t="s">
        <v>1</v>
      </c>
      <c r="I16" s="5" t="s">
        <v>1</v>
      </c>
      <c r="J16" s="5" t="s">
        <v>1</v>
      </c>
    </row>
    <row r="17" spans="1:10" ht="15.75" x14ac:dyDescent="0.25">
      <c r="A17" s="5" t="s">
        <v>66</v>
      </c>
      <c r="B17" s="40" t="s">
        <v>66</v>
      </c>
      <c r="C17" s="5" t="s">
        <v>66</v>
      </c>
      <c r="D17" s="5" t="s">
        <v>66</v>
      </c>
      <c r="E17" s="5" t="s">
        <v>66</v>
      </c>
      <c r="F17" s="5" t="s">
        <v>66</v>
      </c>
      <c r="G17" s="5" t="s">
        <v>66</v>
      </c>
      <c r="H17" s="5" t="s">
        <v>66</v>
      </c>
      <c r="I17" s="5" t="s">
        <v>66</v>
      </c>
      <c r="J17" s="5" t="s">
        <v>66</v>
      </c>
    </row>
    <row r="18" spans="1:10" ht="15.75" x14ac:dyDescent="0.25">
      <c r="A18" s="5"/>
      <c r="B18" s="40"/>
      <c r="C18" s="5" t="s">
        <v>1</v>
      </c>
      <c r="D18" s="5" t="s">
        <v>1</v>
      </c>
      <c r="E18" s="5" t="s">
        <v>1</v>
      </c>
      <c r="F18" s="5" t="s">
        <v>1</v>
      </c>
      <c r="G18" s="5" t="s">
        <v>1</v>
      </c>
      <c r="H18" s="5" t="s">
        <v>1</v>
      </c>
      <c r="I18" s="5" t="s">
        <v>1</v>
      </c>
      <c r="J18" s="5" t="s">
        <v>1</v>
      </c>
    </row>
    <row r="19" spans="1:10" ht="15.75" x14ac:dyDescent="0.25">
      <c r="A19" s="8" t="s">
        <v>147</v>
      </c>
      <c r="B19" s="41" t="s">
        <v>231</v>
      </c>
      <c r="C19" s="8" t="s">
        <v>1</v>
      </c>
      <c r="D19" s="8" t="s">
        <v>1</v>
      </c>
      <c r="E19" s="8" t="s">
        <v>1</v>
      </c>
      <c r="F19" s="8" t="s">
        <v>1</v>
      </c>
      <c r="G19" s="8" t="s">
        <v>1</v>
      </c>
      <c r="H19" s="8" t="s">
        <v>1</v>
      </c>
      <c r="I19" s="8" t="s">
        <v>1</v>
      </c>
      <c r="J19" s="8" t="s">
        <v>1</v>
      </c>
    </row>
    <row r="20" spans="1:10" ht="31.5" x14ac:dyDescent="0.25">
      <c r="A20" s="8" t="s">
        <v>232</v>
      </c>
      <c r="B20" s="41"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scale="46"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view="pageBreakPreview" topLeftCell="A10" zoomScale="91" zoomScaleNormal="100" zoomScaleSheetLayoutView="91" workbookViewId="0">
      <selection activeCell="J22" sqref="J22"/>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50" t="s">
        <v>58</v>
      </c>
      <c r="B2" s="50" t="s">
        <v>236</v>
      </c>
      <c r="C2" s="50" t="s">
        <v>184</v>
      </c>
      <c r="D2" s="50" t="s">
        <v>1</v>
      </c>
      <c r="E2" s="50" t="s">
        <v>1</v>
      </c>
    </row>
    <row r="3" spans="1:9" ht="31.5" x14ac:dyDescent="0.25">
      <c r="A3" s="13" t="s">
        <v>8</v>
      </c>
      <c r="B3" s="33" t="s">
        <v>237</v>
      </c>
      <c r="C3" s="13" t="s">
        <v>238</v>
      </c>
      <c r="D3" s="42">
        <v>9.0004666955723275E-3</v>
      </c>
      <c r="E3" s="43">
        <v>1.1415504869520031E-2</v>
      </c>
      <c r="H3" s="31"/>
      <c r="I3" s="31"/>
    </row>
    <row r="4" spans="1:9" ht="31.5" x14ac:dyDescent="0.25">
      <c r="A4" s="13" t="s">
        <v>11</v>
      </c>
      <c r="B4" s="33" t="s">
        <v>239</v>
      </c>
      <c r="C4" s="13" t="s">
        <v>240</v>
      </c>
      <c r="D4" s="42">
        <v>2.1056084843683077E-3</v>
      </c>
      <c r="E4" s="43">
        <v>2.1021327171848064E-3</v>
      </c>
      <c r="H4" s="31"/>
      <c r="I4" s="31"/>
    </row>
    <row r="5" spans="1:9" ht="47.25" x14ac:dyDescent="0.25">
      <c r="A5" s="13" t="s">
        <v>14</v>
      </c>
      <c r="B5" s="33" t="s">
        <v>241</v>
      </c>
      <c r="C5" s="13" t="s">
        <v>242</v>
      </c>
      <c r="D5" s="42">
        <v>3.0396172684483869E-3</v>
      </c>
      <c r="E5" s="43">
        <v>3.0349512440927223E-3</v>
      </c>
      <c r="H5" s="31"/>
      <c r="I5" s="31"/>
    </row>
    <row r="6" spans="1:9" ht="31.5" x14ac:dyDescent="0.25">
      <c r="A6" s="13" t="s">
        <v>17</v>
      </c>
      <c r="B6" s="33" t="s">
        <v>243</v>
      </c>
      <c r="C6" s="13" t="s">
        <v>244</v>
      </c>
      <c r="D6" s="42">
        <v>1.0488860527123052E-3</v>
      </c>
      <c r="E6" s="43">
        <v>1.0134928446952505E-3</v>
      </c>
      <c r="H6" s="31"/>
      <c r="I6" s="31"/>
    </row>
    <row r="7" spans="1:9" ht="31.5" x14ac:dyDescent="0.25">
      <c r="A7" s="13" t="s">
        <v>20</v>
      </c>
      <c r="B7" s="33" t="s">
        <v>245</v>
      </c>
      <c r="C7" s="13" t="s">
        <v>246</v>
      </c>
      <c r="D7" s="42">
        <v>0</v>
      </c>
      <c r="E7" s="43">
        <v>0</v>
      </c>
      <c r="H7" s="31"/>
      <c r="I7" s="31"/>
    </row>
    <row r="8" spans="1:9" ht="31.5" x14ac:dyDescent="0.25">
      <c r="A8" s="13" t="s">
        <v>23</v>
      </c>
      <c r="B8" s="33" t="s">
        <v>247</v>
      </c>
      <c r="C8" s="13" t="s">
        <v>248</v>
      </c>
      <c r="D8" s="42">
        <v>0</v>
      </c>
      <c r="E8" s="43">
        <v>0</v>
      </c>
      <c r="H8" s="31"/>
      <c r="I8" s="31"/>
    </row>
    <row r="9" spans="1:9" ht="47.25" x14ac:dyDescent="0.25">
      <c r="A9" s="13" t="s">
        <v>26</v>
      </c>
      <c r="B9" s="33" t="s">
        <v>249</v>
      </c>
      <c r="C9" s="13" t="s">
        <v>250</v>
      </c>
      <c r="D9" s="42">
        <v>9.2109614195405674E-4</v>
      </c>
      <c r="E9" s="43">
        <v>9.1968219517961304E-4</v>
      </c>
      <c r="H9" s="31"/>
      <c r="I9" s="31"/>
    </row>
    <row r="10" spans="1:9" ht="15.75" x14ac:dyDescent="0.25">
      <c r="A10" s="13" t="s">
        <v>29</v>
      </c>
      <c r="B10" s="33" t="s">
        <v>251</v>
      </c>
      <c r="C10" s="13" t="s">
        <v>252</v>
      </c>
      <c r="D10" s="42">
        <v>1.6386473019717279E-2</v>
      </c>
      <c r="E10" s="43">
        <v>1.8743230025268974E-2</v>
      </c>
      <c r="H10" s="31"/>
      <c r="I10" s="31"/>
    </row>
    <row r="11" spans="1:9" ht="15.75" x14ac:dyDescent="0.25">
      <c r="A11" s="13" t="s">
        <v>32</v>
      </c>
      <c r="B11" s="33" t="s">
        <v>253</v>
      </c>
      <c r="C11" s="13" t="s">
        <v>254</v>
      </c>
      <c r="D11" s="42">
        <v>0.28235792855538516</v>
      </c>
      <c r="E11" s="43">
        <v>0</v>
      </c>
      <c r="H11" s="31"/>
      <c r="I11" s="31"/>
    </row>
    <row r="12" spans="1:9" ht="47.25" x14ac:dyDescent="0.25">
      <c r="A12" s="13" t="s">
        <v>35</v>
      </c>
      <c r="B12" s="33" t="s">
        <v>255</v>
      </c>
      <c r="C12" s="13" t="s">
        <v>248</v>
      </c>
      <c r="D12" s="44"/>
      <c r="E12" s="44"/>
      <c r="H12" s="31"/>
      <c r="I12" s="31"/>
    </row>
    <row r="13" spans="1:9" ht="15.75" x14ac:dyDescent="0.25">
      <c r="A13" s="50" t="s">
        <v>96</v>
      </c>
      <c r="B13" s="34" t="s">
        <v>256</v>
      </c>
      <c r="C13" s="50" t="s">
        <v>257</v>
      </c>
      <c r="D13" s="45"/>
      <c r="E13" s="45"/>
      <c r="H13" s="31"/>
      <c r="I13" s="31"/>
    </row>
    <row r="14" spans="1:9" ht="15.75" x14ac:dyDescent="0.25">
      <c r="A14" s="13" t="s">
        <v>8</v>
      </c>
      <c r="B14" s="33" t="s">
        <v>258</v>
      </c>
      <c r="C14" s="13" t="s">
        <v>259</v>
      </c>
      <c r="D14" s="46">
        <v>111756954500</v>
      </c>
      <c r="E14" s="47">
        <v>120190499400</v>
      </c>
      <c r="H14" s="31"/>
      <c r="I14" s="31"/>
    </row>
    <row r="15" spans="1:9" ht="15.75" x14ac:dyDescent="0.25">
      <c r="A15" s="13"/>
      <c r="B15" s="33" t="s">
        <v>260</v>
      </c>
      <c r="C15" s="13" t="s">
        <v>261</v>
      </c>
      <c r="D15" s="46">
        <v>111756954500</v>
      </c>
      <c r="E15" s="47">
        <v>120190499400</v>
      </c>
      <c r="H15" s="31"/>
      <c r="I15" s="31"/>
    </row>
    <row r="16" spans="1:9" ht="15.75" x14ac:dyDescent="0.25">
      <c r="A16" s="13"/>
      <c r="B16" s="33" t="s">
        <v>262</v>
      </c>
      <c r="C16" s="13" t="s">
        <v>263</v>
      </c>
      <c r="D16" s="46">
        <v>11175695.449999999</v>
      </c>
      <c r="E16" s="47">
        <v>12019049.939999999</v>
      </c>
      <c r="H16" s="31"/>
      <c r="I16" s="31"/>
    </row>
    <row r="17" spans="1:9" ht="15.75" x14ac:dyDescent="0.25">
      <c r="A17" s="13" t="s">
        <v>11</v>
      </c>
      <c r="B17" s="33" t="s">
        <v>264</v>
      </c>
      <c r="C17" s="13" t="s">
        <v>265</v>
      </c>
      <c r="D17" s="46">
        <v>-4021854900</v>
      </c>
      <c r="E17" s="47">
        <v>-8433544900</v>
      </c>
      <c r="H17" s="31"/>
      <c r="I17" s="31"/>
    </row>
    <row r="18" spans="1:9" ht="15.75" x14ac:dyDescent="0.25">
      <c r="A18" s="13"/>
      <c r="B18" s="33" t="s">
        <v>266</v>
      </c>
      <c r="C18" s="13" t="s">
        <v>267</v>
      </c>
      <c r="D18" s="46">
        <v>538434.86</v>
      </c>
      <c r="E18" s="47">
        <v>109818.49</v>
      </c>
      <c r="H18" s="31"/>
      <c r="I18" s="31"/>
    </row>
    <row r="19" spans="1:9" ht="15.75" x14ac:dyDescent="0.25">
      <c r="A19" s="13"/>
      <c r="B19" s="33" t="s">
        <v>268</v>
      </c>
      <c r="C19" s="13" t="s">
        <v>269</v>
      </c>
      <c r="D19" s="46">
        <v>5384348600</v>
      </c>
      <c r="E19" s="47">
        <v>1098184900</v>
      </c>
      <c r="H19" s="31"/>
      <c r="I19" s="31"/>
    </row>
    <row r="20" spans="1:9" ht="15.75" x14ac:dyDescent="0.25">
      <c r="A20" s="13"/>
      <c r="B20" s="33" t="s">
        <v>270</v>
      </c>
      <c r="C20" s="13" t="s">
        <v>271</v>
      </c>
      <c r="D20" s="46">
        <v>-940620.35</v>
      </c>
      <c r="E20" s="47">
        <v>-953172.98</v>
      </c>
      <c r="H20" s="31"/>
      <c r="I20" s="31"/>
    </row>
    <row r="21" spans="1:9" ht="15.75" x14ac:dyDescent="0.25">
      <c r="A21" s="13"/>
      <c r="B21" s="33" t="s">
        <v>272</v>
      </c>
      <c r="C21" s="13" t="s">
        <v>273</v>
      </c>
      <c r="D21" s="46">
        <v>-9406203500</v>
      </c>
      <c r="E21" s="47">
        <v>-9531729800</v>
      </c>
      <c r="H21" s="31"/>
      <c r="I21" s="31"/>
    </row>
    <row r="22" spans="1:9" ht="15.75" x14ac:dyDescent="0.25">
      <c r="A22" s="13" t="s">
        <v>14</v>
      </c>
      <c r="B22" s="33" t="s">
        <v>274</v>
      </c>
      <c r="C22" s="13" t="s">
        <v>275</v>
      </c>
      <c r="D22" s="46">
        <v>107735099600</v>
      </c>
      <c r="E22" s="47">
        <v>111756954500</v>
      </c>
      <c r="H22" s="31"/>
      <c r="I22" s="31"/>
    </row>
    <row r="23" spans="1:9" ht="15.75" x14ac:dyDescent="0.25">
      <c r="A23" s="13"/>
      <c r="B23" s="33" t="s">
        <v>276</v>
      </c>
      <c r="C23" s="13" t="s">
        <v>277</v>
      </c>
      <c r="D23" s="46">
        <v>107735099600</v>
      </c>
      <c r="E23" s="47">
        <v>111756954500</v>
      </c>
      <c r="H23" s="31"/>
      <c r="I23" s="31"/>
    </row>
    <row r="24" spans="1:9" ht="15.75" x14ac:dyDescent="0.25">
      <c r="A24" s="13"/>
      <c r="B24" s="33" t="s">
        <v>278</v>
      </c>
      <c r="C24" s="13" t="s">
        <v>279</v>
      </c>
      <c r="D24" s="46">
        <v>10773509.960000001</v>
      </c>
      <c r="E24" s="47">
        <v>11175695.449999999</v>
      </c>
      <c r="H24" s="31"/>
      <c r="I24" s="31"/>
    </row>
    <row r="25" spans="1:9" ht="31.5" x14ac:dyDescent="0.25">
      <c r="A25" s="13" t="s">
        <v>17</v>
      </c>
      <c r="B25" s="33" t="s">
        <v>280</v>
      </c>
      <c r="C25" s="13" t="s">
        <v>281</v>
      </c>
      <c r="D25" s="42">
        <v>0.8226</v>
      </c>
      <c r="E25" s="43">
        <v>0.79300000000000004</v>
      </c>
      <c r="H25" s="31"/>
      <c r="I25" s="31"/>
    </row>
    <row r="26" spans="1:9" ht="31.5" x14ac:dyDescent="0.25">
      <c r="A26" s="13" t="s">
        <v>20</v>
      </c>
      <c r="B26" s="33" t="s">
        <v>282</v>
      </c>
      <c r="C26" s="13" t="s">
        <v>283</v>
      </c>
      <c r="D26" s="42">
        <v>0.91400000000000003</v>
      </c>
      <c r="E26" s="43">
        <v>0.90749999999999997</v>
      </c>
      <c r="H26" s="31"/>
      <c r="I26" s="31"/>
    </row>
    <row r="27" spans="1:9" ht="31.5" x14ac:dyDescent="0.25">
      <c r="A27" s="13" t="s">
        <v>23</v>
      </c>
      <c r="B27" s="33" t="s">
        <v>284</v>
      </c>
      <c r="C27" s="13" t="s">
        <v>285</v>
      </c>
      <c r="D27" s="42">
        <v>0</v>
      </c>
      <c r="E27" s="43">
        <v>0</v>
      </c>
      <c r="H27" s="31"/>
      <c r="I27" s="31"/>
    </row>
    <row r="28" spans="1:9" ht="31.5" x14ac:dyDescent="0.25">
      <c r="A28" s="13" t="s">
        <v>26</v>
      </c>
      <c r="B28" s="33" t="s">
        <v>286</v>
      </c>
      <c r="C28" s="13" t="s">
        <v>287</v>
      </c>
      <c r="D28" s="48">
        <v>674</v>
      </c>
      <c r="E28" s="48">
        <v>648</v>
      </c>
      <c r="H28" s="31"/>
      <c r="I28" s="31"/>
    </row>
    <row r="29" spans="1:9" ht="30.75" customHeight="1" x14ac:dyDescent="0.25">
      <c r="A29" s="13" t="s">
        <v>29</v>
      </c>
      <c r="B29" s="33" t="s">
        <v>288</v>
      </c>
      <c r="C29" s="13" t="s">
        <v>289</v>
      </c>
      <c r="D29" s="46">
        <v>10475.39</v>
      </c>
      <c r="E29" s="47">
        <v>10426.57</v>
      </c>
      <c r="H29" s="31"/>
      <c r="I29" s="31"/>
    </row>
    <row r="30" spans="1:9" ht="31.5" x14ac:dyDescent="0.25">
      <c r="A30" s="13" t="s">
        <v>32</v>
      </c>
      <c r="B30" s="33" t="s">
        <v>290</v>
      </c>
      <c r="C30" s="13" t="s">
        <v>291</v>
      </c>
      <c r="D30" s="23"/>
      <c r="E30" s="23"/>
    </row>
    <row r="31" spans="1:9" ht="15" customHeight="1" x14ac:dyDescent="0.25">
      <c r="A31" s="22" t="s">
        <v>292</v>
      </c>
      <c r="B31" s="22" t="s">
        <v>292</v>
      </c>
      <c r="C31" s="22" t="s">
        <v>292</v>
      </c>
      <c r="D31" s="22" t="s">
        <v>292</v>
      </c>
      <c r="E31" s="22" t="s">
        <v>292</v>
      </c>
    </row>
  </sheetData>
  <pageMargins left="0.75" right="0.75" top="1" bottom="1" header="0.5" footer="0.5"/>
  <pageSetup scale="7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6" t="s">
        <v>5</v>
      </c>
      <c r="B1" s="56" t="s">
        <v>293</v>
      </c>
      <c r="C1" s="56" t="s">
        <v>294</v>
      </c>
      <c r="D1" s="56" t="s">
        <v>295</v>
      </c>
      <c r="E1" s="56"/>
      <c r="F1" s="56"/>
    </row>
    <row r="2" spans="1:6" ht="15" customHeight="1" x14ac:dyDescent="0.2">
      <c r="A2" s="56"/>
      <c r="B2" s="56"/>
      <c r="C2" s="56"/>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6" t="s">
        <v>5</v>
      </c>
      <c r="B1" s="56" t="s">
        <v>117</v>
      </c>
      <c r="C1" s="56" t="s">
        <v>305</v>
      </c>
      <c r="D1" s="56"/>
    </row>
    <row r="2" spans="1:4" ht="15" customHeight="1" x14ac:dyDescent="0.2">
      <c r="A2" s="56"/>
      <c r="B2" s="56"/>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6" t="s">
        <v>5</v>
      </c>
      <c r="B1" s="56" t="s">
        <v>59</v>
      </c>
      <c r="C1" s="56" t="s">
        <v>234</v>
      </c>
      <c r="D1" s="56"/>
      <c r="E1" s="56" t="s">
        <v>235</v>
      </c>
      <c r="F1" s="56"/>
      <c r="G1" s="56" t="s">
        <v>57</v>
      </c>
    </row>
    <row r="2" spans="1:7" ht="15" customHeight="1" x14ac:dyDescent="0.2">
      <c r="A2" s="56"/>
      <c r="B2" s="56"/>
      <c r="C2" s="7" t="s">
        <v>306</v>
      </c>
      <c r="D2" s="7" t="s">
        <v>312</v>
      </c>
      <c r="E2" s="7" t="s">
        <v>306</v>
      </c>
      <c r="F2" s="7" t="s">
        <v>312</v>
      </c>
      <c r="G2" s="56"/>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vU15ppvI4vUMguFX3HKvEdOs2Ao=</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1XnVklUvK+37TN3udlJMoIf8rAc=</DigestValue>
    </Reference>
  </SignedInfo>
  <SignatureValue>VzN3TUf0bwF2o8Za866O94C6DdKMMTsznYtHstDEImNRA93y1MEF4NpNysBU2SU+CRS7wopocraz
HT8siRvDmKB4HjgdC/M7SPf538VxyYLOcTAcKKb0uQ7IlXG2CVJRF++EtnojmEXwHwWo+GtDZJGv
gtqYDOX3WG4gMAuTqdo=</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ZajkPJxNCIVsLENsedKBX1Lm/Os=</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DYqqP7WqidiZUq9pbbikZiR8RhA=</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oGWBCaz2TXj4TnPBDG60M29o5pM=</DigestValue>
      </Reference>
      <Reference URI="/xl/drawings/vmlDrawing3.vml?ContentType=application/vnd.openxmlformats-officedocument.vmlDrawing">
        <DigestMethod Algorithm="http://www.w3.org/2000/09/xmldsig#sha1"/>
        <DigestValue>B1SyCilwPxHAEBONnLiyeXFmkyw=</DigestValue>
      </Reference>
      <Reference URI="/xl/drawings/vmlDrawing4.vml?ContentType=application/vnd.openxmlformats-officedocument.vmlDrawing">
        <DigestMethod Algorithm="http://www.w3.org/2000/09/xmldsig#sha1"/>
        <DigestValue>8F4TbqcIL0cKRJJwpSfVa5VFNqk=</DigestValue>
      </Reference>
      <Reference URI="/xl/drawings/vmlDrawing5.vml?ContentType=application/vnd.openxmlformats-officedocument.vmlDrawing">
        <DigestMethod Algorithm="http://www.w3.org/2000/09/xmldsig#sha1"/>
        <DigestValue>2Ui2OjHgaLsj9pBfKKPEfh0C99E=</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TvyAATTYEFS1cV1HgpO+2oYSroY=</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xbTknEcGqbgxk/s9kFmGsZ9MWZY=</DigestValue>
      </Reference>
      <Reference URI="/xl/printerSettings/printerSettings4.bin?ContentType=application/vnd.openxmlformats-officedocument.spreadsheetml.printerSettings">
        <DigestMethod Algorithm="http://www.w3.org/2000/09/xmldsig#sha1"/>
        <DigestValue>xbTknEcGqbgxk/s9kFmGsZ9MWZY=</DigestValue>
      </Reference>
      <Reference URI="/xl/sharedStrings.xml?ContentType=application/vnd.openxmlformats-officedocument.spreadsheetml.sharedStrings+xml">
        <DigestMethod Algorithm="http://www.w3.org/2000/09/xmldsig#sha1"/>
        <DigestValue>eUIlspiF7X7qam3v88hMGs8oeVk=</DigestValue>
      </Reference>
      <Reference URI="/xl/styles.xml?ContentType=application/vnd.openxmlformats-officedocument.spreadsheetml.styles+xml">
        <DigestMethod Algorithm="http://www.w3.org/2000/09/xmldsig#sha1"/>
        <DigestValue>gUAsOVpJSxRKXDTaTKs+lrqRLpA=</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m5nZ9uO/NRbapnjP1RTpS/IZ+0o=</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4U8mA0c4tOYv4JNSDYI1XHuYXiI=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dt0ENy9Pbi84JnsCSn9WSl1atG8=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HicxMbI4bhuxUpixiG8C8a8TIp0=</DigestValue>
      </Reference>
      <Reference URI="/xl/worksheets/sheet10.xml?ContentType=application/vnd.openxmlformats-officedocument.spreadsheetml.worksheet+xml">
        <DigestMethod Algorithm="http://www.w3.org/2000/09/xmldsig#sha1"/>
        <DigestValue>wDtLq75PDDi5mvND84Cqc2VkHY8=</DigestValue>
      </Reference>
      <Reference URI="/xl/worksheets/sheet11.xml?ContentType=application/vnd.openxmlformats-officedocument.spreadsheetml.worksheet+xml">
        <DigestMethod Algorithm="http://www.w3.org/2000/09/xmldsig#sha1"/>
        <DigestValue>zIudmFGLFIFvJF67RnvsK4VYU98=</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fUa/I82jJAXu1A6aHp9+St73lL0=</DigestValue>
      </Reference>
      <Reference URI="/xl/worksheets/sheet2.xml?ContentType=application/vnd.openxmlformats-officedocument.spreadsheetml.worksheet+xml">
        <DigestMethod Algorithm="http://www.w3.org/2000/09/xmldsig#sha1"/>
        <DigestValue>Ptq11xByV0PIhrMXcHa4b9OIB/8=</DigestValue>
      </Reference>
      <Reference URI="/xl/worksheets/sheet3.xml?ContentType=application/vnd.openxmlformats-officedocument.spreadsheetml.worksheet+xml">
        <DigestMethod Algorithm="http://www.w3.org/2000/09/xmldsig#sha1"/>
        <DigestValue>ZHNoKaYzLhhqUXnhxqgTw7By/RI=</DigestValue>
      </Reference>
      <Reference URI="/xl/worksheets/sheet4.xml?ContentType=application/vnd.openxmlformats-officedocument.spreadsheetml.worksheet+xml">
        <DigestMethod Algorithm="http://www.w3.org/2000/09/xmldsig#sha1"/>
        <DigestValue>5nugb4w/15BSmr81YsvQkxLmJ2Q=</DigestValue>
      </Reference>
      <Reference URI="/xl/worksheets/sheet5.xml?ContentType=application/vnd.openxmlformats-officedocument.spreadsheetml.worksheet+xml">
        <DigestMethod Algorithm="http://www.w3.org/2000/09/xmldsig#sha1"/>
        <DigestValue>s8ARjiL7w/md1GJ2Dwxy+abXiJo=</DigestValue>
      </Reference>
      <Reference URI="/xl/worksheets/sheet6.xml?ContentType=application/vnd.openxmlformats-officedocument.spreadsheetml.worksheet+xml">
        <DigestMethod Algorithm="http://www.w3.org/2000/09/xmldsig#sha1"/>
        <DigestValue>EFF0jMOa8lKnfK3hA/ZPY9kccr0=</DigestValue>
      </Reference>
      <Reference URI="/xl/worksheets/sheet7.xml?ContentType=application/vnd.openxmlformats-officedocument.spreadsheetml.worksheet+xml">
        <DigestMethod Algorithm="http://www.w3.org/2000/09/xmldsig#sha1"/>
        <DigestValue>CoSxdqy+gpVG0lh+ek50+jcD1gI=</DigestValue>
      </Reference>
      <Reference URI="/xl/worksheets/sheet8.xml?ContentType=application/vnd.openxmlformats-officedocument.spreadsheetml.worksheet+xml">
        <DigestMethod Algorithm="http://www.w3.org/2000/09/xmldsig#sha1"/>
        <DigestValue>KQ213sqX0ySgmUNeLkixXIkPW2s=</DigestValue>
      </Reference>
      <Reference URI="/xl/worksheets/sheet9.xml?ContentType=application/vnd.openxmlformats-officedocument.spreadsheetml.worksheet+xml">
        <DigestMethod Algorithm="http://www.w3.org/2000/09/xmldsig#sha1"/>
        <DigestValue>es9uLfC/MmMXRI3VBX7yc+nZ/E8=</DigestValue>
      </Reference>
    </Manifest>
    <SignatureProperties>
      <SignatureProperty Id="idSignatureTime" Target="#idPackageSignature">
        <mdssi:SignatureTime xmlns:mdssi="http://schemas.openxmlformats.org/package/2006/digital-signature">
          <mdssi:Format>YYYY-MM-DDThh:mm:ssTZD</mdssi:Format>
          <mdssi:Value>2024-06-07T09:05:22Z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2024-06-07T09:05:22Z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He21RA9rDzRC1GKMjcJxsRUPs2dSjZedIgIQ2crXxY0=</DigestValue>
    </Reference>
    <Reference Type="http://www.w3.org/2000/09/xmldsig#Object" URI="#idOfficeObject">
      <DigestMethod Algorithm="http://www.w3.org/2001/04/xmlenc#sha256"/>
      <DigestValue>y2aievji/5bCsfSb/7E0Sp72CFN0KmnrBN7etiz2Cds=</DigestValue>
    </Reference>
    <Reference Type="http://uri.etsi.org/01903#SignedProperties" URI="#idSignedProperties">
      <Transforms>
        <Transform Algorithm="http://www.w3.org/TR/2001/REC-xml-c14n-20010315"/>
      </Transforms>
      <DigestMethod Algorithm="http://www.w3.org/2001/04/xmlenc#sha256"/>
      <DigestValue>6YjAc0oZJt5zX9rJGWnOiv3H2uGNBgVJLN39zM9vt7U=</DigestValue>
    </Reference>
  </SignedInfo>
  <SignatureValue>Fs5sZeQKZlCPX3Znn2leE/+YDgnTj5ANl79ctel1QK53im08VE7pNUeGjOdP/KX0pCqd6N2HBACT
/YBvz3KSHMFEq27bMKMpsdrReTFt1fnqKCr9LavYZXNRTw2/gPRS9WuymCtv4CDxpN5Xjh6h26mh
B2Vti/MYyrAYaUVPRl8=</SignatureValue>
  <KeyInfo>
    <X509Data>
      <X509Certificate>MIIEKDCCAxCgAwIBAgIQVAT//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WVWhj1js8yW+qLmvth8xYJqy4BokD3nkq8LOsTxWRcXDTswelwNHqjzYhbpd9v1V4UpxZ//NHvEU8h7+kb5oeqxyku8NkXjtjq8/GwqZyxZZFM1nxEm2xLx1ocdTlQJdKDnL9Jdv4PWweRGGOnI5I26nx5im2MjZnD1wIDAQABo4IBQDCCATwwNQYIKwYBBQUHAQEEKTAnMCUGCCsGAQUFBzABhhlodHRwOi8vb2NzcC52aWV0dGVsLWNhLnZuMB0GA1UdDgQWBBTm3Fya2GuO10XwUiwGu4YvFzy1gDAMBgNVHRMBAf8EAjAAMB8GA1UdIwQYMBaAFLpfG+l5A3440l7+9Js/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f1d3uJ7hOZNTCbBtlqo6MzxwSF2jqi8l28v8NiH4hlyiimy1Zj9bhs1vtUdLRdBIa/JfgXWhx/v3iUegU9aGeSsWT+pnTy7r1uNk+8vRHRYyENLgQXuT5nDLB5dEOprZeY85u39OyqxGgbhrTyAxfD/32AKVUWW3KqTrwr+aiTgAIDIdO1YtMwh96+g3+Mue2B8FWOsBo5MrpT6YqEVRIUsBotuAYbFrPLLvfmh+DWe/cLZaiZFLKXBBpxSo+9qoDpa0kE5qfM8Jl3nf35uAiHIh09XPBwmwctxMHXrhn3tBHgrVrmWZR/W/qlr5snxLj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wWuZU2pylsBcteRj9sYH5cyE2+DaE8Nesmz+BViCRjc=</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vCFKkbsqDuCGhTB42dSWTvSfvBiXaMhMY3Df6y2a0YI=</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7X/X8r6umroiJ16wJtC2N4fUKjIPqhzTEPG5bZFJxOs=</DigestValue>
      </Reference>
      <Reference URI="/xl/drawings/vmlDrawing3.vml?ContentType=application/vnd.openxmlformats-officedocument.vmlDrawing">
        <DigestMethod Algorithm="http://www.w3.org/2001/04/xmlenc#sha256"/>
        <DigestValue>v9IR9WB4uiR18DidZU8gcql3P1Y+O7UIbFKcFCPHDqI=</DigestValue>
      </Reference>
      <Reference URI="/xl/drawings/vmlDrawing4.vml?ContentType=application/vnd.openxmlformats-officedocument.vmlDrawing">
        <DigestMethod Algorithm="http://www.w3.org/2001/04/xmlenc#sha256"/>
        <DigestValue>Wqd3qM9gJyk5lK3kQKSGpSPJMXWr3HKiQhbkJ4NJdI4=</DigestValue>
      </Reference>
      <Reference URI="/xl/drawings/vmlDrawing5.vml?ContentType=application/vnd.openxmlformats-officedocument.vmlDrawing">
        <DigestMethod Algorithm="http://www.w3.org/2001/04/xmlenc#sha256"/>
        <DigestValue>mkuR1eO2hR0Tsyb2jJ8Y0qRvcpPKMHkbDC2i4yT6xpQ=</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o4ARltxxvdrRxfJDjJjtkNDuNwlrTqHAMrEWCQL4CjU=</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ELFPq0GajYRhk2V+nQg0ch2o9rmplXTCxLZJg50B9YA=</DigestValue>
      </Reference>
      <Reference URI="/xl/printerSettings/printerSettings4.bin?ContentType=application/vnd.openxmlformats-officedocument.spreadsheetml.printerSettings">
        <DigestMethod Algorithm="http://www.w3.org/2001/04/xmlenc#sha256"/>
        <DigestValue>ELFPq0GajYRhk2V+nQg0ch2o9rmplXTCxLZJg50B9YA=</DigestValue>
      </Reference>
      <Reference URI="/xl/sharedStrings.xml?ContentType=application/vnd.openxmlformats-officedocument.spreadsheetml.sharedStrings+xml">
        <DigestMethod Algorithm="http://www.w3.org/2001/04/xmlenc#sha256"/>
        <DigestValue>eDBrd9IJlZKOAG+AFCyM6waG3AJ1FHJkaxu3opoWnqA=</DigestValue>
      </Reference>
      <Reference URI="/xl/styles.xml?ContentType=application/vnd.openxmlformats-officedocument.spreadsheetml.styles+xml">
        <DigestMethod Algorithm="http://www.w3.org/2001/04/xmlenc#sha256"/>
        <DigestValue>gXd1EzvdBWurgDyYIOmFC6d1qfJJzLMBISkqqZw1BtE=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3bLhlABfCu9Yp0XgSB21qyw33bbSW4qjoSiBGhX4nK0=</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T3FwhuupPon1lN+8SG/Nsj3f3Du9sQcHMr9RYQRdOrs=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xi5CTKoHfXFq9PXtaG5gvsNwJHpXI/Td1J9WAeWPGwM=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BvnO6kMSKdEptNJQjyJh8qPQbiXdk7uNrJlXTXrC9Nw=</DigestValue>
      </Reference>
      <Reference URI="/xl/worksheets/sheet10.xml?ContentType=application/vnd.openxmlformats-officedocument.spreadsheetml.worksheet+xml">
        <DigestMethod Algorithm="http://www.w3.org/2001/04/xmlenc#sha256"/>
        <DigestValue>xwa9JCvlq7TtW2welNvxmFWz5FPVWsAy5a/6NP2uOgI=</DigestValue>
      </Reference>
      <Reference URI="/xl/worksheets/sheet11.xml?ContentType=application/vnd.openxmlformats-officedocument.spreadsheetml.worksheet+xml">
        <DigestMethod Algorithm="http://www.w3.org/2001/04/xmlenc#sha256"/>
        <DigestValue>s9W6FD1SU+WKH7gQTMkN7WuzWlBarKpgxNHciEGYvmg=</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6y0pAtsOrcygATdyt5Yd+Jx8hoimpie4Sz9+BJoahno=</DigestValue>
      </Reference>
      <Reference URI="/xl/worksheets/sheet2.xml?ContentType=application/vnd.openxmlformats-officedocument.spreadsheetml.worksheet+xml">
        <DigestMethod Algorithm="http://www.w3.org/2001/04/xmlenc#sha256"/>
        <DigestValue>IdTCBN9cWcfvu2w3axxWadwMHavhaHhZaZOrISPCvUI=</DigestValue>
      </Reference>
      <Reference URI="/xl/worksheets/sheet3.xml?ContentType=application/vnd.openxmlformats-officedocument.spreadsheetml.worksheet+xml">
        <DigestMethod Algorithm="http://www.w3.org/2001/04/xmlenc#sha256"/>
        <DigestValue>GgexZZLJXZ50X2nXe57Cd0jD7ccADA6lUgluuIrGiuk=</DigestValue>
      </Reference>
      <Reference URI="/xl/worksheets/sheet4.xml?ContentType=application/vnd.openxmlformats-officedocument.spreadsheetml.worksheet+xml">
        <DigestMethod Algorithm="http://www.w3.org/2001/04/xmlenc#sha256"/>
        <DigestValue>CXUhMlci+UOHcCjkk5dAlsAU6KzIffPPQbqSIih4uUc=</DigestValue>
      </Reference>
      <Reference URI="/xl/worksheets/sheet5.xml?ContentType=application/vnd.openxmlformats-officedocument.spreadsheetml.worksheet+xml">
        <DigestMethod Algorithm="http://www.w3.org/2001/04/xmlenc#sha256"/>
        <DigestValue>9xCt/s13xHhg83nUXglZMkefli9atP58D8lbRfsnoGY=</DigestValue>
      </Reference>
      <Reference URI="/xl/worksheets/sheet6.xml?ContentType=application/vnd.openxmlformats-officedocument.spreadsheetml.worksheet+xml">
        <DigestMethod Algorithm="http://www.w3.org/2001/04/xmlenc#sha256"/>
        <DigestValue>m5hb2wd6Xnubawl34gknRi9xaRxVXYmom4EmSJYDi1A=</DigestValue>
      </Reference>
      <Reference URI="/xl/worksheets/sheet7.xml?ContentType=application/vnd.openxmlformats-officedocument.spreadsheetml.worksheet+xml">
        <DigestMethod Algorithm="http://www.w3.org/2001/04/xmlenc#sha256"/>
        <DigestValue>PT5vRFRoi3Q77leFG6VuSBIegGrkIJyf8XS3OuB0jDA=</DigestValue>
      </Reference>
      <Reference URI="/xl/worksheets/sheet8.xml?ContentType=application/vnd.openxmlformats-officedocument.spreadsheetml.worksheet+xml">
        <DigestMethod Algorithm="http://www.w3.org/2001/04/xmlenc#sha256"/>
        <DigestValue>hv0e5CxlFvnMFcV5sfvt6GgCY90UNcK8TVTTzi0OoaA=</DigestValue>
      </Reference>
      <Reference URI="/xl/worksheets/sheet9.xml?ContentType=application/vnd.openxmlformats-officedocument.spreadsheetml.worksheet+xml">
        <DigestMethod Algorithm="http://www.w3.org/2001/04/xmlenc#sha256"/>
        <DigestValue>9oXbWJF+dAVV+jeyaEBRPROzdb1gfn/pGzX4zaQHDP0=</DigestValue>
      </Reference>
    </Manifest>
    <SignatureProperties>
      <SignatureProperty Id="idSignatureTime" Target="#idPackageSignature">
        <mdssi:SignatureTime xmlns:mdssi="http://schemas.openxmlformats.org/package/2006/digital-signature">
          <mdssi:Format>YYYY-MM-DDThh:mm:ssTZD</mdssi:Format>
          <mdssi:Value>2024-06-07T10:12:41Z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16.0.10406/14</OfficeVersion>
          <ApplicationVersion>16.0.10410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2024-06-07T10:12:41Z</xd:SigningTime>
          <xd:SigningCertificate>
            <xd:Cert>
              <xd:CertDigest>
                <DigestMethod Algorithm="http://www.w3.org/2001/04/xmlenc#sha256"/>
                <DigestValue>eo1xFIsCphH+E1LRqNO1N0BRXJ3UbnFDxEzQff8czO0=</DigestValue>
              </xd:CertDigest>
              <xd:IssuerSerial>
                <X509IssuerName>CN=Viettel-CA SHA-256, O=Viettel Group, C=VN</X509IssuerName>
                <X509SerialNumber>111681113028408966821000000000005642149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GjCCBAKgAwIBAgIRAMKJAxYScVGgwM1+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c4LoL/FgOGelAErt8l/kGXbsMvoDEOjs7KN0L2c7Z3XrZ2Pf3jUhs3661CP+K8aIUAcbGqi+hFkEL+FW+kVdggescpXxnZ/EMyF+T860ghm9ZHA+aXVHTJi9DmKoQ9H9i31jqQwwDE0R+jFa823TyAXkEJr/3hs8FGVfmiZM6nWm5eMK18egWBylecq/X+buLCXvy4KaI08BvCbNxEDVvxVGehVsjluP//OyL+5LpHgZzcCJ3dohzg3gNLUWQgz/AsqqI9JcgmGXh8Z9DYH695I8rcH2gWav78N+hX32QsBrTZ4qE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ul8b6XkDfjjSXv70mz9qCOQue+EwDQYJKoZIhvcNAQELBQADggIBAIQl62kPcdAJkgLNHVmhYBORFG+7RjDLOjOfG2FwnMkzTohiAD5FHbzKFDdHqDNjcEoHIzz7zjAAYpZSrUnsXVVfSj9LXLsE89KQbKRJM+mNZaFxJD/3a/leM3coZgccdoto5Fgyq4nbypKFNBpnnAjd/Z/5PUXF1dyN1S8aitds9xbURHrhf6lTKVDW84/q1BaryUM1/rmlp0tFQOPitd0bKvLHw5K0RIKl9nzDtEwkprexxkhhbyW6b6qvQza+YUyieUi8wa0mbeQpAQyQrkKTklJVvBT5ogveGX6PQIm6I4VYJxQG8/5oyJmikqIKOXlCucHta4fCEMXiRG3jARADOC3E/YxatnzSJg+eTq0zMJx0oXTaguFbf6ITrhU+lde8qvZTxb5d6Ixpk5bng5dnm0W3rf6M9vkJ3VS2eqQvYB9k81+HXwpfyw7G87Szr4f71xspnYX6GIth6KfA2I3Zb5iGw9HoK5THQbwMkjrGtxp9B6uSLCGLjK2DBg/f20pveAbNfVA89z/hs0T2jlnnBp7fzvabswcLKeNrcDEhSTSwTdADfJ0T1jhVeVAQVKnTXhgdJvjg951NpHkFXaY3CQWqehgPZe9otzZkzJeCjAEbDhhubvgTsRU4TDQrO9cS7DwPYf0u96rtHdGwrvAgSIKFoC5p6gIT9m1u1APL</xd:EncapsulatedX509Certificate>
            <xd:EncapsulatedX509Certificate>MIIG/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G9xj56UoT+8KbW7BeIjkUevwlUmK5/j4HQaIuNg7g9oiQaU2Gt7WM/fTR8p/PkQT7yzuY0uLzSxUO3d8LxBnFRhz/5Vnk6cfWcsZUwCEgU/LHrnVuRjIYsffdc3YDgUJkcbnnxRq6zTF9BG2xH3f3C68C4Y3yERae5MCukpNELXh6GctRR2FkShFeITzJUZSguCEJJAj5qYW3rakJud4XjFFVgMnl6+78PYxvlAA8oFQrUbAywWq6Lzn6zcpo+OZuWfF7NFVGEcAtDuN1oyvst+H68f6giZ4+dKI4dBcrFkYJ+ptf98+Dev/Ij6onjOLgVgE/6LwprDIVY7X0vdqGG7Nbh6gaeugCG5/mYtIVkHhwPK+KcTPETYZJDYxT3rUIahaYh1Qp+LfEDXTJI2XGKey9lBkmFgdGpZY65p3xvrYW+NHccbtPsR+swcuuGRV7UP/ndmRX08GiaMTfKrkR7V5RvferDiQ/vezfq2hDPHizFaqxtImTUu8wFvXGbo11hsrqLCaKQxZToonYp7ECVYFDueuL7E6Up4cXler1qLvp3w+QZVR4r58IKvxVrtHaRiZUsbDa335dAlWjgaJI8QWZ4HOHVZLQjrX+JkjDPJTMHNxuMEkElrCSF3rXqUKZ/JMvqKeY16jQDaH0CAwEAAaOCAScwggEjMA4GA1UdDwEB/wQEAwIBhjAPBgNVHRMBAf8EBTADAQH/MB0GA1UdDgQWBBR+8Iftsbid+wiDb6QW/fG4rGKbATCB4AYDVR0jBIHYMIHVgBR+8Iftsbid+wiDb6QW/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PZV+w7DwvfZD8xuFKQJz9v5TDpz/CYwrhA+BUsxyMbzS6Kv1lNa42Ja63BlEQ1AAVY+ZX3mFbVumOV43kLQgzQayYKPolq1o7Qxz3l2zgzhg4o436Vfek8Lrh/WcP5ezyC8Tt7VCaUOl/fuSaCPYvZbV7bZw/Eyj4xK1ud7Uq2Op54vSTegoh0+ZW28SQEgH49BjyjQTv56sTRolWZ4WxbHtbBJwTj7vliksebvvljoRYo9wg29AuY/Arw3NNhTyIbUFO75colaaF8i+5aAvmPQzfIk9m1bzK15VOk8t8QnV8i4I42jDLbVzbZFQZHbLL8gj+LTHVZc9sfKmfhkH2HDsngb6UvKDuWHB5+XQ5QoSiyGVJ0MeUYohPI6cghZXbIflHGyse9hbARM7Ubrisf/P//FDLlJ3UL7+aLIk9fw6n7Wy0WcgN+QxjfdxUM9VSCx705+uX/aN4y0g5LMNChDOzpBYUg6smm8A0W2LIAMw0Q9U9TLnHO8Ovw3ikuO5rfTSWwbYmyt15NsFp8LM/Q0Nu9QqaMNNy23YbQZZlfFormI9ioWEpjDbWqU9YyH6oHpGjsBbSoR4G0IUsfxaDdE3CXIx48pRolSddeayvR5sdOsNrhJOAFwg==</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Dich Vu CK</cp:lastModifiedBy>
  <dcterms:created xsi:type="dcterms:W3CDTF">2022-03-04T08:07:02Z</dcterms:created>
  <dcterms:modified xsi:type="dcterms:W3CDTF">2024-06-07T09:05:06Z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