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THANG 06.2024\"/>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2" authorId="0" shapeId="0">
      <text>
        <r>
          <rPr>
            <sz val="10"/>
            <rFont val="Arial"/>
            <family val="2"/>
          </rPr>
          <t>Ô chỉ tiêu có định dạng số. Đơn vị tính x 1 (hoặc %)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số. Đơn vị tính x 1 (hoặc %)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F23" authorId="0" shapeId="0">
      <text>
        <r>
          <rPr>
            <sz val="10"/>
            <rFont val="Arial"/>
            <family val="2"/>
          </rPr>
          <t>Ô chỉ tiêu có định dạng số. Đơn vị tính x 1 (hoặc %)</t>
        </r>
      </text>
    </comment>
    <comment ref="G23" authorId="0" shapeId="0">
      <text>
        <r>
          <rPr>
            <sz val="10"/>
            <rFont val="Arial"/>
            <family val="2"/>
          </rPr>
          <t>Ô chỉ tiêu có định dạng số. Đơn vị tính x 1 (hoặc %)</t>
        </r>
      </text>
    </comment>
    <comment ref="A25" authorId="0" shapeId="0">
      <text>
        <r>
          <rPr>
            <sz val="10"/>
            <rFont val="Arial"/>
            <family val="2"/>
          </rPr>
          <t>Ô chỉ tiêu có định dạng số. Đơn vị tính x 1 (hoặc %)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G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A33" authorId="0" shapeId="0">
      <text>
        <r>
          <rPr>
            <sz val="10"/>
            <rFont val="Arial"/>
            <family val="2"/>
          </rPr>
          <t>Ô chỉ tiêu có định dạng ký tự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ký tự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G33" authorId="0" shapeId="0">
      <text>
        <r>
          <rPr>
            <sz val="10"/>
            <rFont val="Arial"/>
            <family val="2"/>
          </rPr>
          <t>Ô chỉ tiêu có định dạng số. Đơn vị tính x 1 (hoặc %)
Dữ liệu động đầu vào hợp lệ khi chỉ được thêm dòng trên ô này.</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<sst xmlns="http://schemas.openxmlformats.org/spreadsheetml/2006/main" count="1510" uniqueCount="351">
  <si>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</si>
  <si>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</si>
  <si>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</si>
  <si>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</si>
  <si>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</si>
  <si>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</si>
  <si>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</si>
  <si>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</si>
  <si>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</si>
  <si>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</si>
  <si>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</si>
  <si>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</si>
  <si>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</si>
  <si>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</si>
  <si>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</si>
  <si>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</si>
  <si>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</si>
  <si>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</si>
  <si>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</si>
  <si>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</si>
  <si>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</si>
  <si>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</si>
  <si>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</si>
  <si>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</si>
  <si>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</si>
  <si>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</si>
  <si>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</si>
  <si>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</si>
  <si>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</si>
  <si>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</si>
  <si>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</si>
  <si>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</si>
  <si>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</si>
  <si>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</si>
  <si>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</si>
  <si>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</si>
  <si>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</si>
  <si>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</si>
  <si>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</si>
  <si>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</si>
  <si>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</si>
  <si>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</si>
  <si>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</si>
  <si>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</si>
  <si>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</si>
  <si>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</si>
  <si>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</si>
  <si>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</si>
  <si>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</si>
  <si>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</si>
  <si>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</si>
  <si>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</si>
  <si>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</si>
  <si>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</si>
  <si>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</si>
  <si>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</si>
  <si>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</si>
  <si>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</si>
  <si>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</si>
  <si>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</si>
  <si>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</si>
  <si>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</si>
  <si>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</si>
  <si>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</si>
  <si>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</si>
  <si>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</si>
  <si>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</si>
  <si>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</si>
  <si>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</si>
  <si>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</si>
  <si>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</si>
  <si>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</si>
  <si>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</si>
  <si>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</si>
  <si>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</si>
  <si>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</si>
  <si>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</si>
  <si>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</si>
  <si>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</si>
  <si>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</si>
  <si>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</si>
  <si>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</si>
  <si>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</si>
  <si>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</si>
  <si>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</si>
  <si>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</si>
  <si>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</si>
  <si>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</si>
  <si>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</si>
  <si>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</si>
  <si>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</si>
  <si>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</si>
  <si>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</si>
  <si>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</si>
  <si>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</si>
  <si>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</si>
  <si>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</si>
  <si>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</si>
  <si>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</si>
  <si>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</si>
  <si>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</si>
  <si>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</si>
  <si>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</si>
  <si>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</si>
  <si>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</si>
  <si>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</si>
  <si>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</si>
  <si>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</si>
  <si>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</si>
  <si>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</si>
  <si>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</si>
  <si>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</si>
  <si>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</si>
  <si>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</si>
  <si>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</si>
  <si>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</si>
  <si>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</si>
  <si>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</si>
  <si>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</si>
  <si>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</si>
  <si>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</si>
  <si>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</si>
  <si>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</si>
  <si>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</si>
  <si>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</si>
  <si>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</si>
  <si>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</si>
  <si>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</si>
  <si>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</si>
  <si>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</si>
  <si>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</si>
  <si>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</si>
  <si>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</si>
  <si>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</si>
  <si>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</si>
  <si>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</si>
  <si>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</si>
  <si>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</si>
  <si>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</si>
  <si>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</si>
  <si>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</si>
  <si>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</si>
  <si>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</si>
  <si>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</si>
  <si>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</si>
  <si>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</si>
  <si>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</si>
  <si>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</si>
  <si>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</si>
  <si>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</si>
  <si>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</si>
  <si>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</si>
  <si>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</si>
  <si>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</si>
  <si>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</si>
  <si>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</si>
  <si>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</si>
  <si>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</si>
  <si>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</si>
  <si>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</si>
  <si>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</si>
  <si>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</si>
  <si>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</si>
  <si>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</si>
  <si>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</si>
  <si>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</si>
  <si>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</si>
  <si>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</si>
  <si>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</si>
  <si>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</si>
  <si>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</si>
  <si>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</si>
  <si>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</si>
  <si>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</si>
  <si>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</si>
  <si>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</si>
  <si>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</si>
  <si>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</si>
  <si>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</si>
  <si>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</si>
  <si>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</si>
  <si>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</si>
  <si>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</si>
  <si>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</si>
  <si>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</si>
  <si>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</si>
  <si>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</si>
  <si>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</si>
  <si>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</si>
  <si>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</si>
  <si>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</si>
  <si>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</si>
  <si>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</si>
  <si>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</si>
  <si>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</si>
  <si>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</si>
  <si>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</si>
  <si>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</si>
  <si>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</si>
  <si>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</si>
  <si>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</si>
  <si>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</si>
  <si>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</si>
  <si>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</si>
  <si>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</si>
  <si>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</si>
  <si>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</si>
  <si>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</si>
  <si>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</si>
  <si>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</si>
  <si>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</si>
  <si>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</si>
  <si>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</si>
  <si>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</si>
  <si>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</si>
  <si>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</si>
  <si>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</si>
  <si>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</si>
  <si>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</si>
  <si>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</si>
  <si>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</si>
  <si>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</si>
  <si>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</si>
  <si>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</si>
  <si>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</si>
  <si>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</si>
  <si>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</si>
  <si>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</si>
  <si>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</si>
  <si>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</si>
  <si>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</si>
  <si>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</si>
  <si>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</si>
  <si>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</si>
  <si>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</si>
  <si>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</si>
  <si>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</si>
  <si>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</si>
  <si>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</si>
  <si>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</si>
  <si>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</si>
  <si>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</si>
  <si>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</si>
  <si>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</si>
  <si>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</si>
  <si>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</si>
  <si>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</si>
  <si>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</si>
  <si>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</si>
  <si>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</si>
  <si>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</si>
  <si>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</si>
  <si>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</si>
  <si>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</si>
  <si>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</si>
  <si>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</si>
  <si>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</si>
  <si>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</si>
  <si>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</si>
  <si>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</si>
  <si>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</si>
  <si>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</si>
  <si>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</si>
  <si>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</si>
  <si>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</si>
  <si>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</si>
  <si>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</si>
  <si>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</si>
  <si>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</si>
  <si>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</si>
  <si>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</si>
  <si>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</si>
  <si>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</si>
  <si>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</si>
  <si>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</si>
  <si>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</si>
  <si>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</si>
  <si>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</si>
  <si>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</si>
  <si>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</si>
  <si>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</si>
  <si>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</si>
  <si>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</si>
  <si>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</si>
  <si>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</si>
  <si>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</si>
  <si>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</si>
  <si>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</si>
  <si>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</si>
  <si>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</si>
  <si>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</si>
  <si>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</si>
  <si>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</si>
  <si>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</si>
  <si>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</si>
  <si>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</si>
  <si>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</si>
  <si>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</si>
  <si>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</si>
  <si>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</si>
  <si>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</si>
  <si>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</si>
  <si>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</si>
  <si>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</si>
  <si>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</si>
  <si>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</si>
  <si>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</si>
  <si>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</si>
  <si>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</si>
  <si>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</si>
  <si>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</si>
  <si>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</si>
  <si>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</si>
  <si>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</si>
  <si>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</si>
  <si>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</si>
  <si>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</si>
  <si>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</si>
  <si>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</si>
  <si>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</si>
  <si>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</si>
  <si>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</si>
  <si>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</si>
  <si>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</si>
  <si>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</si>
  <si>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</si>
  <si>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</si>
  <si>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</si>
  <si>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</si>
  <si>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</si>
  <si>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</si>
  <si>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</si>
  <si>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</si>
  <si>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</si>
  <si>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</si>
  <si>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</si>
  <si>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</si>
  <si>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</si>
  <si>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 xml:space="preserve">     CVT122008       </t>
  </si>
  <si>
    <t>…</t>
  </si>
  <si>
    <t>Tiền gửi ngân hàng trên 3 tháng</t>
  </si>
  <si>
    <t>3. Tên Quỹ: Quỹ đầu tư Trái phiếu linh hoạt VND</t>
  </si>
  <si>
    <t xml:space="preserve">     MSN123008       </t>
  </si>
  <si>
    <t xml:space="preserve">     VHM121025       </t>
  </si>
  <si>
    <t xml:space="preserve">     VBA121033       </t>
  </si>
  <si>
    <t xml:space="preserve">     VBA122001       </t>
  </si>
  <si>
    <t xml:space="preserve">     CTG123018       </t>
  </si>
  <si>
    <t xml:space="preserve">     VBA123036       </t>
  </si>
  <si>
    <t xml:space="preserve">     HDBC7Y202301    </t>
  </si>
  <si>
    <t xml:space="preserve">     TCSCPO2325001   </t>
  </si>
  <si>
    <t>4. Ngày lập báo cáo: 04/07/2024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</si>
</sst>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164"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topLeftCell="A4" workbookViewId="0">
      <selection activeCell="K19" sqref="K19"/>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3" t="s">
        <v>0</v>
      </c>
      <c r="B1" s="53"/>
      <c r="C1" s="53"/>
      <c r="D1" s="53"/>
    </row>
    <row r="2" spans="1:4" ht="9" customHeight="1" x14ac:dyDescent="0.2">
      <c r="A2" s="53"/>
      <c r="B2" s="53"/>
      <c r="C2" s="53"/>
      <c r="D2" s="53"/>
    </row>
    <row r="3" spans="1:4" ht="15" customHeight="1" x14ac:dyDescent="0.25">
      <c r="A3" s="1" t="s">
        <v>1</v>
      </c>
      <c r="B3" s="1" t="s">
        <v>1</v>
      </c>
      <c r="C3" s="2" t="s">
        <v>2</v>
      </c>
      <c r="D3" s="1" t="s">
        <v>334</v>
      </c>
    </row>
    <row r="4" spans="1:4" ht="15" customHeight="1" x14ac:dyDescent="0.25">
      <c r="A4" s="1" t="s">
        <v>1</v>
      </c>
      <c r="B4" s="1" t="s">
        <v>1</v>
      </c>
      <c r="C4" s="2"/>
      <c r="D4" s="1">
        <v>6</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0" t="s">
        <v>335</v>
      </c>
      <c r="B7" s="30"/>
      <c r="C7" s="1"/>
      <c r="D7" s="1" t="s">
        <v>1</v>
      </c>
    </row>
    <row r="8" spans="1:4" ht="15" customHeight="1" x14ac:dyDescent="0.25">
      <c r="A8" s="30" t="s">
        <v>336</v>
      </c>
      <c r="B8" s="30"/>
      <c r="C8" s="1"/>
      <c r="D8" s="1" t="s">
        <v>1</v>
      </c>
    </row>
    <row r="9" spans="1:4" ht="15" customHeight="1" x14ac:dyDescent="0.25">
      <c r="A9" s="54" t="s">
        <v>341</v>
      </c>
      <c r="B9" s="54"/>
      <c r="C9" s="1"/>
      <c r="D9" s="1" t="s">
        <v>1</v>
      </c>
    </row>
    <row r="10" spans="1:4" ht="15" customHeight="1" x14ac:dyDescent="0.25">
      <c r="A10" s="54" t="s">
        <v>350</v>
      </c>
      <c r="B10" s="54"/>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2" t="s">
        <v>51</v>
      </c>
      <c r="B33" s="52"/>
      <c r="C33" s="52" t="s">
        <v>52</v>
      </c>
      <c r="D33" s="52"/>
    </row>
    <row r="34" spans="1:4" ht="15" customHeight="1" x14ac:dyDescent="0.2">
      <c r="A34" s="51" t="s">
        <v>53</v>
      </c>
      <c r="B34" s="51"/>
      <c r="C34" s="51" t="s">
        <v>53</v>
      </c>
      <c r="D34" s="51"/>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56" t="s">
        <v>5</v>
      </c>
      <c r="B1" s="56" t="s">
        <v>117</v>
      </c>
      <c r="C1" s="56" t="s">
        <v>234</v>
      </c>
      <c r="D1" s="56"/>
      <c r="E1" s="56" t="s">
        <v>235</v>
      </c>
      <c r="F1" s="56"/>
      <c r="G1" s="56" t="s">
        <v>315</v>
      </c>
    </row>
    <row r="2" spans="1:7" ht="15" customHeight="1" x14ac:dyDescent="0.2">
      <c r="A2" s="56"/>
      <c r="B2" s="56"/>
      <c r="C2" s="7" t="s">
        <v>306</v>
      </c>
      <c r="D2" s="7" t="s">
        <v>312</v>
      </c>
      <c r="E2" s="7" t="s">
        <v>306</v>
      </c>
      <c r="F2" s="7" t="s">
        <v>312</v>
      </c>
      <c r="G2" s="56"/>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56" t="s">
        <v>5</v>
      </c>
      <c r="B1" s="56" t="s">
        <v>324</v>
      </c>
      <c r="C1" s="56" t="s">
        <v>178</v>
      </c>
      <c r="D1" s="56" t="s">
        <v>179</v>
      </c>
      <c r="E1" s="56"/>
      <c r="F1" s="56" t="s">
        <v>180</v>
      </c>
      <c r="G1" s="56"/>
      <c r="H1" s="56" t="s">
        <v>325</v>
      </c>
    </row>
    <row r="2" spans="1:8" ht="15" customHeight="1" x14ac:dyDescent="0.2">
      <c r="A2" s="56"/>
      <c r="B2" s="56"/>
      <c r="C2" s="56"/>
      <c r="D2" s="7" t="s">
        <v>306</v>
      </c>
      <c r="E2" s="7" t="s">
        <v>312</v>
      </c>
      <c r="F2" s="7" t="s">
        <v>306</v>
      </c>
      <c r="G2" s="7" t="s">
        <v>312</v>
      </c>
      <c r="H2" s="56"/>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{'SheetId':'0e67e680-b807-4d33-99c0-7b78881f5ae3','UId':'9cbd5645-d1cc-4c66-9f84-d2f549c40baa','Col':4,'Row':3,'Format':'numberic','Value':'15526965177','TargetCode':''}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{'SheetId':'0e67e680-b807-4d33-99c0-7b78881f5ae3','UId':'99e568e1-5c2c-4711-855d-7b59f3d1cab6','Col':5,'Row':3,'Format':'numberic','Value':'14686449151','TargetCode':''}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{'SheetId':'0e67e680-b807-4d33-99c0-7b78881f5ae3','UId':'8adc06ea-6b87-4c42-b656-c6dbc003e2fd','Col':4,'Row':4,'Format':'numberic','Value':'1376965177','TargetCode':''}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{'SheetId':'0e67e680-b807-4d33-99c0-7b78881f5ae3','UId':'6d8a8286-837d-4b56-8e74-bffdec60ea94','Col':5,'Row':4,'Format':'numberic','Value':'136449151','TargetCode':''}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{'SheetId':'0e67e680-b807-4d33-99c0-7b78881f5ae3','UId':'ff256832-31a8-4b18-a932-43bc9d1665b9','Col':4,'Row':6,'ColDynamic':4,'RowDynamic':5,'Format':'numberic','Value':'14150000000','TargetCode':''}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{'SheetId':'0e67e680-b807-4d33-99c0-7b78881f5ae3','UId':'a91ef888-5216-4368-893d-4bf54555e048','Col':5,'Row':6,'ColDynamic':5,'RowDynamic':5,'Format':'numberic','Value':'14550000000','TargetCode':''}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{'SheetId':'0e67e680-b807-4d33-99c0-7b78881f5ae3','UId':'c59bc369-ef6c-4ae7-8932-3d3cd7b0f999','Col':4,'Row':8,'ColDynamic':4,'RowDynamic':9,'Format':'numberic','Value':'93635670072','TargetCode':''}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{'SheetId':'0e67e680-b807-4d33-99c0-7b78881f5ae3','UId':'71da1168-8366-41b4-a97a-ac130f3a71ab','Col':5,'Row':8,'ColDynamic':5,'RowDynamic':9,'Format':'numberic','Value':'96179540260','TargetCode':''}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{'SheetId':'0e67e680-b807-4d33-99c0-7b78881f5ae3','UId':'aaa47aee-de9e-4a72-aaac-e89970beaace','Col':4,'Row':13,'ColDynamic':4,'RowDynamic':12,'Format':'numberic','Value':'1774769869','TargetCode':''}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{'SheetId':'0e67e680-b807-4d33-99c0-7b78881f5ae3','UId':'c31cdabe-83ce-456c-8300-7b06d46f81cc','Col':5,'Row':13,'ColDynamic':5,'RowDynamic':12,'Format':'numberic','Value':'1309334954','TargetCode':''}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{'SheetId':'0e67e680-b807-4d33-99c0-7b78881f5ae3','UId':'4db3253d-9c46-4d6e-918f-a429377ea210','Col':4,'Row':16,'Format':'numberic','Value':'674843561','TargetCode':''}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{'SheetId':'0e67e680-b807-4d33-99c0-7b78881f5ae3','UId':'1b5619ce-07bd-4f38-b89d-ff10d4440cfc','Col':5,'Row':16,'Format':'numberic','Value':'962858903','TargetCode':''}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 ','TargetCode':''}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 ','TargetCode':''}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{'SheetId':'0e67e680-b807-4d33-99c0-7b78881f5ae3','UId':'9165401c-9eab-437b-81ae-d4feb80e4e2f','Col':4,'Row':30,'Format':'numberic','Value':'111612248679','TargetCode':''}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{'SheetId':'0e67e680-b807-4d33-99c0-7b78881f5ae3','UId':'a439d206-4c67-47d4-afcd-d4f8e627acf1','Col':5,'Row':30,'Format':'numberic','Value':'113138183268','TargetCode':''}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{'SheetId':'0e67e680-b807-4d33-99c0-7b78881f5ae3','UId':'6823b56c-6355-4646-a028-45bac846780f','Col':4,'Row':37,'Format':'numberic','Value':'279022306','TargetCode':''}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{'SheetId':'0e67e680-b807-4d33-99c0-7b78881f5ae3','UId':'3318279c-387a-4099-bb92-e31c1fe449fe','Col':5,'Row':37,'Format':'numberic','Value':'281452230','TargetCode':''}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{'SheetId':'0e67e680-b807-4d33-99c0-7b78881f5ae3','UId':'3c70b8a9-b1ec-43c2-876f-82404e71a395','Col':4,'Row':40,'Format':'numberic','Value':'279022306','TargetCode':''}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{'SheetId':'0e67e680-b807-4d33-99c0-7b78881f5ae3','UId':'12d35449-1610-445d-a82a-ca6aa3c24666','Col':5,'Row':40,'Format':'numberic','Value':'281452230','TargetCode':''}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{'SheetId':'0e67e680-b807-4d33-99c0-7b78881f5ae3','UId':'47fa62ea-4432-4646-9d4f-ee5aab71af85','Col':4,'Row':41,'Format':'numberic','Value':'111333226373','TargetCode':''}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{'SheetId':'0e67e680-b807-4d33-99c0-7b78881f5ae3','UId':'3afb4556-da28-46fc-a2b2-36ba72752042','Col':5,'Row':41,'Format':'numberic','Value':'112856731038','TargetCode':''}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{'SheetId':'0e67e680-b807-4d33-99c0-7b78881f5ae3','UId':'7104513d-d6f9-4449-8a07-2e2ffcb96545','Col':4,'Row':42,'Format':'numberic','Value':'10606847.44','TargetCode':''}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{'SheetId':'0e67e680-b807-4d33-99c0-7b78881f5ae3','UId':'3e6dbc06-a87f-42e5-8f05-e55e94914d01','Col':5,'Row':42,'Format':'numberic','Value':'10773509.96','TargetCode':''}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{'SheetId':'0e67e680-b807-4d33-99c0-7b78881f5ae3','UId':'4e4f6161-da0f-463f-8dd1-39772b1d4eda','Col':4,'Row':43,'Format':'numberic','Value':'10496.35','TargetCode':''}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{'SheetId':'0e67e680-b807-4d33-99c0-7b78881f5ae3','UId':'4a847a8c-942e-443a-8eae-7a36b88630ea','Col':5,'Row':43,'Format':'numberic','Value':'10475.39','TargetCode':''}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{'SheetId':'9e57442d-faa2-4732-bfe8-6082c7f4cc3b','UId':'1ab6082b-49bd-46b5-a368-d8740fb12834','Col':4,'Row':2,'Format':'numberic','Value':'590757405','TargetCode':''}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{'SheetId':'9e57442d-faa2-4732-bfe8-6082c7f4cc3b','UId':'220cbdc8-4631-4f07-a522-f901ab9a56b6','Col':5,'Row':2,'Format':'numberic','Value':'620201847','TargetCode':''}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{'SheetId':'9e57442d-faa2-4732-bfe8-6082c7f4cc3b','UId':'44591e3f-5579-49aa-bc70-68808b3d1875','Col':6,'Row':2,'Format':'numberic','Value':'3205032047','TargetCode':''}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{'SheetId':'9e57442d-faa2-4732-bfe8-6082c7f4cc3b','UId':'469f6a2b-25ef-4e27-93c5-0caee9db4d81','Col':4,'Row':5,'ColDynamic':4,'RowDynamic':4,'Format':'numberic','Value':'384317651','TargetCode':''}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{'SheetId':'9e57442d-faa2-4732-bfe8-6082c7f4cc3b','UId':'7b8d3f89-6827-40c2-b297-cf7a42237b42','Col':5,'Row':5,'ColDynamic':5,'RowDynamic':4,'Format':'numberic','Value':'380190785','TargetCode':''}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{'SheetId':'9e57442d-faa2-4732-bfe8-6082c7f4cc3b','UId':'4ae5c9f2-f277-4de6-a00c-b59eae1b7410','Col':6,'Row':5,'ColDynamic':6,'RowDynamic':4,'Format':'numberic','Value':'1898041057','TargetCode':''}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{'SheetId':'9e57442d-faa2-4732-bfe8-6082c7f4cc3b','UId':'5cf117a3-96d2-4aaf-916d-02b16ba83420','Col':4,'Row':7,'ColDynamic':4,'RowDynamic':4,'Format':'numberic','Value':'206439754','TargetCode':''}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{'SheetId':'9e57442d-faa2-4732-bfe8-6082c7f4cc3b','UId':'89c23fea-c054-41d5-9d1e-0958d45c7a95','Col':5,'Row':7,'ColDynamic':5,'RowDynamic':4,'Format':'numberic','Value':'240011062','TargetCode':''}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{'SheetId':'9e57442d-faa2-4732-bfe8-6082c7f4cc3b','UId':'d5829e20-95a8-4535-904c-7e09f2cdc9f2','Col':6,'Row':7,'ColDynamic':6,'RowDynamic':4,'Format':'numberic','Value':'1306990990','TargetCode':''}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{'SheetId':'9e57442d-faa2-4732-bfe8-6082c7f4cc3b','UId':'21f3c77c-886e-43f3-9ba5-fdc740bf45a7','Col':4,'Row':11,'ColDynamic':4,'RowDynamic':8,'Format':'numberic','Value':'152951274','TargetCode':''}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{'SheetId':'9e57442d-faa2-4732-bfe8-6082c7f4cc3b','UId':'fff53ed1-05e1-4ac8-8249-2f48edf9fa14','Col':5,'Row':11,'ColDynamic':5,'RowDynamic':8,'Format':'numberic','Value':'160111687','TargetCode':''}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{'SheetId':'9e57442d-faa2-4732-bfe8-6082c7f4cc3b','UId':'c1a4252e-e2cb-4233-bed1-d3afc836ccc8','Col':6,'Row':11,'ColDynamic':6,'RowDynamic':8,'Format':'numberic','Value':'949718333','TargetCode':''}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{'SheetId':'9e57442d-faa2-4732-bfe8-6082c7f4cc3b','UId':'2b4c7218-ef2f-452d-80ea-cb1d29493e04','Col':4,'Row':12,'Format':'numberic','Value':'81721779','TargetCode':''}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{'SheetId':'9e57442d-faa2-4732-bfe8-6082c7f4cc3b','UId':'2916fb19-bceb-454d-ad42-4fc7a299a2a3','Col':5,'Row':12,'Format':'numberic','Value':'87943263','TargetCode':''}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{'SheetId':'9e57442d-faa2-4732-bfe8-6082c7f4cc3b','UId':'4e500903-fadf-4a73-8849-257ec68842d0','Col':6,'Row':12,'Format':'numberic','Value':'546405915','TargetCode':''}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{'SheetId':'9e57442d-faa2-4732-bfe8-6082c7f4cc3b','UId':'157e5771-4dd4-4ed6-838c-69dd228515cd','Col':4,'Row':14,'ColDynamic':4,'RowDynamic':11,'Format':'numberic','Value':'21090118','TargetCode':''}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{'SheetId':'9e57442d-faa2-4732-bfe8-6082c7f4cc3b','UId':'1e7708d3-6d2b-4639-8d85-59b3c9bf16f5','Col':5,'Row':14,'ColDynamic':5,'RowDynamic':11,'Format':'numberic','Value':'20573831','TargetCode':''}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{'SheetId':'9e57442d-faa2-4732-bfe8-6082c7f4cc3b','UId':'18031c0a-5fc4-4a35-8331-a60cef3972fd','Col':6,'Row':14,'ColDynamic':6,'RowDynamic':11,'Format':'numberic','Value':'110857424','TargetCode':''}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{'SheetId':'9e57442d-faa2-4732-bfe8-6082c7f4cc3b','UId':'a66486eb-4505-4714-830d-ba2c3c0c6cd7','Col':6,'Row':17,'Format':'numberic','Value':'164544824','TargetCode':''}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{'SheetId':'9e57442d-faa2-4732-bfe8-6082c7f4cc3b','UId':'35799ba3-fea0-48d2-b27f-56054b206bd2','Col':4,'Row':24,'ColDynamic':4,'RowDynamic':23,'Format':'numberic','Value':'9918030','TargetCode':''}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{'SheetId':'9e57442d-faa2-4732-bfe8-6082c7f4cc3b','UId':'1863aaae-65a9-4f9f-9c5d-b3b2a95e519b','Col':5,'Row':24,'ColDynamic':5,'RowDynamic':23,'Format':'numberic','Value':'10248631','TargetCode':''}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{'SheetId':'9e57442d-faa2-4732-bfe8-6082c7f4cc3b','UId':'45a838e8-921d-463e-8daa-a5c771a772aa','Col':6,'Row':24,'ColDynamic':6,'RowDynamic':23,'Format':'numberic','Value':'60169382','TargetCode':''}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{'SheetId':'9e57442d-faa2-4732-bfe8-6082c7f4cc3b','UId':'3873886c-5e1c-44a4-ba3a-dae5f5accc8b','Col':6,'Row':26,'ColDynamic':6,'RowDynamic':19,'Format':'numberic','Value':'54000000','TargetCode':''}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{'SheetId':'9e57442d-faa2-4732-bfe8-6082c7f4cc3b','UId':'22eae942-46a3-4663-8bad-854ee399b27a','Col':4,'Row':32,'Format':'numberic','Value':'433306','TargetCode':''}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{'SheetId':'9e57442d-faa2-4732-bfe8-6082c7f4cc3b','UId':'e86bd792-47df-41d4-b178-07deae52a1d3','Col':5,'Row':32,'Format':'numberic','Value':'1000000','TargetCode':''}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{'SheetId':'9e57442d-faa2-4732-bfe8-6082c7f4cc3b','UId':'38ae0936-1d1f-43c1-92bd-8403ec08cfeb','Col':6,'Row':32,'Format':'numberic','Value':'4686997','TargetCode':''}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{'SheetId':'9e57442d-faa2-4732-bfe8-6082c7f4cc3b','UId':'a2f958ce-55fd-4741-a0a1-bdcf0dd1c8ec','Col':4,'Row':35,'Format':'numberic','Value':'1088041','TargetCode':''}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{'SheetId':'9e57442d-faa2-4732-bfe8-6082c7f4cc3b','UId':'393bdfde-2176-402e-9b16-331c74ac5995','Col':5,'Row':35,'Format':'numberic','Value':'1645962','TargetCode':''}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{'SheetId':'9e57442d-faa2-4732-bfe8-6082c7f4cc3b','UId':'61a21fd4-9c85-4c00-b1f5-a006461b16c9','Col':6,'Row':35,'Format':'numberic','Value':'9053791','TargetCode':''}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{'SheetId':'9e57442d-faa2-4732-bfe8-6082c7f4cc3b','UId':'c95f90f6-640a-4331-b0e8-54422c753940','Col':4,'Row':38,'Format':'numberic','Value':'437806131','TargetCode':''}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{'SheetId':'9e57442d-faa2-4732-bfe8-6082c7f4cc3b','UId':'19caeda8-1e5a-4518-8250-4c15acb82c48','Col':5,'Row':38,'Format':'numberic','Value':'460090160','TargetCode':''}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{'SheetId':'9e57442d-faa2-4732-bfe8-6082c7f4cc3b','UId':'d743182c-5853-46f3-8604-ad3aa58840b8','Col':6,'Row':38,'Format':'numberic','Value':'2255313714','TargetCode':''}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{'SheetId':'9e57442d-faa2-4732-bfe8-6082c7f4cc3b','UId':'5fb4cc84-0a90-4cae-ba19-392c839af798','Col':4,'Row':39,'Format':'numberic','Value':'-214593924','TargetCode':''}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{'SheetId':'9e57442d-faa2-4732-bfe8-6082c7f4cc3b','UId':'c14dbefc-c01b-44b0-a577-6f17c0396290','Col':5,'Row':39,'Format':'numberic','Value':'80443712','TargetCode':''}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{'SheetId':'9e57442d-faa2-4732-bfe8-6082c7f4cc3b','UId':'d1eb0ab7-7a60-49c8-b8aa-39c894436edb','Col':6,'Row':39,'Format':'numberic','Value':'-89325382','TargetCode':''}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{'SheetId':'9e57442d-faa2-4732-bfe8-6082c7f4cc3b','UId':'7dc5398f-c841-400c-850b-875a5c468e05','Col':4,'Row':40,'Format':'numberic','Value':'-13135046','TargetCode':''}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{'SheetId':'9e57442d-faa2-4732-bfe8-6082c7f4cc3b','UId':'73bb9d14-e1ea-4394-a083-b8a649641cf9','Col':6,'Row':40,'Format':'numberic','Value':'-46708782','TargetCode':''}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{'SheetId':'9e57442d-faa2-4732-bfe8-6082c7f4cc3b','UId':'bab2e1a7-20d5-41fd-881b-9a21514bfc4f','Col':4,'Row':41,'Format':'numberic','Value':'-201458878','TargetCode':''}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{'SheetId':'9e57442d-faa2-4732-bfe8-6082c7f4cc3b','UId':'128100c2-b671-4904-a5a9-41069ed12784','Col':5,'Row':41,'Format':'numberic','Value':'80443712','TargetCode':''}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{'SheetId':'9e57442d-faa2-4732-bfe8-6082c7f4cc3b','UId':'04b06e65-b2eb-4858-bb0b-d72c0270f1f6','Col':6,'Row':41,'Format':'numberic','Value':'-42616600','TargetCode':''}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{'SheetId':'9e57442d-faa2-4732-bfe8-6082c7f4cc3b','UId':'0c34f541-ad2d-4bff-9fce-284295e89335','Col':4,'Row':42,'Format':'numberic','Value':'223212207','TargetCode':''}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{'SheetId':'9e57442d-faa2-4732-bfe8-6082c7f4cc3b','UId':'a1069390-e9a5-41a9-8d0c-f5931f68451d','Col':5,'Row':42,'Format':'numberic','Value':'540533872','TargetCode':''}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{'SheetId':'9e57442d-faa2-4732-bfe8-6082c7f4cc3b','UId':'943a903f-8f0c-48d3-9a7d-d0f797c51f06','Col':6,'Row':42,'Format':'numberic','Value':'2165988332','TargetCode':''}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{'SheetId':'9e57442d-faa2-4732-bfe8-6082c7f4cc3b','UId':'14ba2d4e-fc98-469f-8702-009a93d663bf','Col':4,'Row':43,'Format':'numberic','Value':'112856731038','TargetCode':''}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{'SheetId':'9e57442d-faa2-4732-bfe8-6082c7f4cc3b','UId':'46dc8404-c63b-42c5-af20-35a421a3b5ab','Col':5,'Row':43,'Format':'numberic','Value':'116524173760','TargetCode':''}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{'SheetId':'9e57442d-faa2-4732-bfe8-6082c7f4cc3b','UId':'a1137c7a-72fe-4907-952f-0a4daf353a5c','Col':6,'Row':43,'Format':'numberic','Value':'74637262298','TargetCode':''}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{'SheetId':'9e57442d-faa2-4732-bfe8-6082c7f4cc3b','UId':'ae182ae4-ecb8-4b3e-87b1-02fe2b8c8c6e','Col':4,'Row':44,'Format':'numberic','Value':'-1523504665','TargetCode':''}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{'SheetId':'9e57442d-faa2-4732-bfe8-6082c7f4cc3b','UId':'c7c70708-3a08-4a71-8b5b-958036d28d83','Col':5,'Row':44,'Format':'numberic','Value':'-3667442722','TargetCode':''}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{'SheetId':'9e57442d-faa2-4732-bfe8-6082c7f4cc3b','UId':'b56d1f06-ac4a-4581-bd76-0a7116bb9601','Col':6,'Row':44,'Format':'numberic','Value':'36695964075','TargetCode':''}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{'SheetId':'9e57442d-faa2-4732-bfe8-6082c7f4cc3b','UId':'071f8b6b-411a-4479-a1e0-68ae4989d4d4','Col':4,'Row':45,'Format':'numberic','Value':'223212207','TargetCode':''}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{'SheetId':'9e57442d-faa2-4732-bfe8-6082c7f4cc3b','UId':'649fe867-7540-4d27-809f-914ad09af55e','Col':5,'Row':45,'Format':'numberic','Value':'540533872','TargetCode':''}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{'SheetId':'9e57442d-faa2-4732-bfe8-6082c7f4cc3b','UId':'ce2f8942-9d48-4663-bc86-864ddeb2e9fb','Col':6,'Row':45,'Format':'numberic','Value':'2165988332','TargetCode':''}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{'SheetId':'9e57442d-faa2-4732-bfe8-6082c7f4cc3b','UId':'26da4aec-6928-4f66-88a5-fdfd0ee643e5','Col':4,'Row':47,'Format':'numberic','Value':'-1746716872','TargetCode':''}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{'SheetId':'9e57442d-faa2-4732-bfe8-6082c7f4cc3b','UId':'9b98b4cd-1dc6-4f10-9fcd-3b02154fc346','Col':5,'Row':47,'Format':'numberic','Value':'-4207976594','TargetCode':''}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{'SheetId':'9e57442d-faa2-4732-bfe8-6082c7f4cc3b','UId':'ab589e24-1208-4602-83e1-3b0d9a9ddac2','Col':6,'Row':47,'Format':'numberic','Value':'34529975743','TargetCode':''}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{'SheetId':'9e57442d-faa2-4732-bfe8-6082c7f4cc3b','UId':'a1e12271-7d9c-46e1-be1f-d3831e97dba6','Col':4,'Row':48,'Format':'numberic','Value':'111333226373','TargetCode':''}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{'SheetId':'9e57442d-faa2-4732-bfe8-6082c7f4cc3b','UId':'85d94755-db4c-439e-8336-6cbb28df62be','Col':5,'Row':48,'Format':'numberic','Value':'112856731038','TargetCode':''}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{'SheetId':'9e57442d-faa2-4732-bfe8-6082c7f4cc3b','UId':'d8a625ed-973b-4579-990b-8dd486f640c5','Col':6,'Row':48,'Format':'numberic','Value':'111333226373','TargetCode':''}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22),",'Row':",ROW(BCDanhMucDauTu_06029!A22),",","'ColDynamic':",COLUMN(BCDanhMucDauTu_06029!A23),",","'RowDynamic':",ROW(BCDanhMucDauTu_06029!A23),",","'Format':'numberic'",",'Value':'",SUBSTITUTE(BCDanhMucDauTu_06029!A22,"'","\'"),"','TargetCode':''}")</f>
        <v>{'SheetId':'1deb9a6e-dc5a-4908-87cc-034ee9747e20','UId':'b8c20cc2-e76a-461c-ace9-e83abfcc1775','Col':1,'Row':22,'ColDynamic':1,'RowDynamic':23,'Format':'numberic','Value':' ','TargetCode':''}</v>
      </c>
    </row>
    <row r="308" spans="1:1" x14ac:dyDescent="0.2">
      <c r="A308" t="str">
        <f>CONCATENATE("{'SheetId':'1deb9a6e-dc5a-4908-87cc-034ee9747e20'",",","'UId':'e6fa0887-9c0a-49b1-a5d5-d55f5bee7d17'",",'Col':",COLUMN(BCDanhMucDauTu_06029!B22),",'Row':",ROW(BCDanhMucDauTu_06029!B22),",","'ColDynamic':",COLUMN(BCDanhMucDauTu_06029!B23),",","'RowDynamic':",ROW(BCDanhMucDauTu_06029!B23),",","'Format':'string'",",'Value':'",SUBSTITUTE(BCDanhMucDauTu_06029!B22,"'","\'"),"','TargetCode':''}")</f>
        <v>{'SheetId':'1deb9a6e-dc5a-4908-87cc-034ee9747e20','UId':'e6fa0887-9c0a-49b1-a5d5-d55f5bee7d17','Col':2,'Row':22,'ColDynamic':2,'RowDynamic':23,'Format':'string','Value':'Tổng','TargetCode':''}</v>
      </c>
    </row>
    <row r="309" spans="1:1" x14ac:dyDescent="0.2">
      <c r="A309" t="str">
        <f>CONCATENATE("{'SheetId':'1deb9a6e-dc5a-4908-87cc-034ee9747e20'",",","'UId':'6a029111-438c-4c2c-a425-15433a16ea47'",",'Col':",COLUMN(BCDanhMucDauTu_06029!C22),",'Row':",ROW(BCDanhMucDauTu_06029!C22),",","'ColDynamic':",COLUMN(BCDanhMucDauTu_06029!C23),",","'RowDynamic':",ROW(BCDanhMucDauTu_06029!C23),",","'Format':'numberic'",",'Value':'",SUBSTITUTE(BCDanhMucDauTu_06029!C22,"'","\'"),"','TargetCode':''}")</f>
        <v>{'SheetId':'1deb9a6e-dc5a-4908-87cc-034ee9747e20','UId':'6a029111-438c-4c2c-a425-15433a16ea47','Col':3,'Row':22,'ColDynamic':3,'RowDynamic':23,'Format':'numberic','Value':'2252','TargetCode':''}</v>
      </c>
    </row>
    <row r="310" spans="1:1" x14ac:dyDescent="0.2">
      <c r="A310" t="str">
        <f>CONCATENATE("{'SheetId':'1deb9a6e-dc5a-4908-87cc-034ee9747e20'",",","'UId':'2af5b400-8abe-46e3-8b64-7efb4d13db84'",",'Col':",COLUMN(BCDanhMucDauTu_06029!D22),",'Row':",ROW(BCDanhMucDauTu_06029!D22),",","'ColDynamic':",COLUMN(BCDanhMucDauTu_06029!D23),",","'RowDynamic':",ROW(BCDanhMucDauTu_06029!D23),",","'Format':'numberic'",",'Value':'",SUBSTITUTE(BCDanhMucDauTu_06029!D22,"'","\'"),"','TargetCode':''}")</f>
        <v>{'SheetId':'1deb9a6e-dc5a-4908-87cc-034ee9747e20','UId':'2af5b400-8abe-46e3-8b64-7efb4d13db84','Col':4,'Row':22,'ColDynamic':4,'RowDynamic':23,'Format':'numberic','Value':'504903','TargetCode':''}</v>
      </c>
    </row>
    <row r="311" spans="1:1" x14ac:dyDescent="0.2">
      <c r="A311" t="str">
        <f>CONCATENATE("{'SheetId':'1deb9a6e-dc5a-4908-87cc-034ee9747e20'",",","'UId':'142640d6-6a87-400c-bc3e-fd34124b8a95'",",'Col':",COLUMN(BCDanhMucDauTu_06029!E22),",'Row':",ROW(BCDanhMucDauTu_06029!E22),",","'ColDynamic':",COLUMN(BCDanhMucDauTu_06029!E23),",","'RowDynamic':",ROW(BCDanhMucDauTu_06029!E23),",","'Format':'numberic'",",'Value':'",SUBSTITUTE(BCDanhMucDauTu_06029!E22,"'","\'"),"','TargetCode':''}")</f>
        <v>{'SheetId':'1deb9a6e-dc5a-4908-87cc-034ee9747e20','UId':'142640d6-6a87-400c-bc3e-fd34124b8a95','Col':5,'Row':22,'ColDynamic':5,'RowDynamic':23,'Format':'numberic','Value':'','TargetCode':''}</v>
      </c>
    </row>
    <row r="312" spans="1:1" x14ac:dyDescent="0.2">
      <c r="A312" t="str">
        <f>CONCATENATE("{'SheetId':'1deb9a6e-dc5a-4908-87cc-034ee9747e20'",",","'UId':'a4748164-33b9-46bd-8561-e8b3f76700ee'",",'Col':",COLUMN(BCDanhMucDauTu_06029!F22),",'Row':",ROW(BCDanhMucDauTu_06029!F22),",","'ColDynamic':",COLUMN(BCDanhMucDauTu_06029!F23),",","'RowDynamic':",ROW(BCDanhMucDauTu_06029!F23),",","'Format':'numberic'",",'Value':'",SUBSTITUTE(BCDanhMucDauTu_06029!F22,"'","\'"),"','TargetCode':''}")</f>
        <v>{'SheetId':'1deb9a6e-dc5a-4908-87cc-034ee9747e20','UId':'a4748164-33b9-46bd-8561-e8b3f76700ee','Col':6,'Row':22,'ColDynamic':6,'RowDynamic':23,'Format':'numberic','Value':'53635670072','TargetCode':''}</v>
      </c>
    </row>
    <row r="313" spans="1:1" x14ac:dyDescent="0.2">
      <c r="A313" t="str">
        <f>CONCATENATE("{'SheetId':'1deb9a6e-dc5a-4908-87cc-034ee9747e20'",",","'UId':'8b15b2dd-95b7-4075-8cb9-63831db4f74a'",",'Col':",COLUMN(BCDanhMucDauTu_06029!G22),",'Row':",ROW(BCDanhMucDauTu_06029!G22),",","'ColDynamic':",COLUMN(BCDanhMucDauTu_06029!G23),",","'RowDynamic':",ROW(BCDanhMucDauTu_06029!G23),",","'Format':'numberic'",",'Value':'",SUBSTITUTE(BCDanhMucDauTu_06029!G22,"'","\'"),"','TargetCode':''}")</f>
        <v>{'SheetId':'1deb9a6e-dc5a-4908-87cc-034ee9747e20','UId':'8b15b2dd-95b7-4075-8cb9-63831db4f74a','Col':7,'Row':22,'ColDynamic':7,'RowDynamic':23,'Format':'numberic','Value':'0.480553619399406','TargetCode':''}</v>
      </c>
    </row>
    <row r="314" spans="1:1" x14ac:dyDescent="0.2">
      <c r="A314" t="str">
        <f>CONCATENATE("{'SheetId':'1deb9a6e-dc5a-4908-87cc-034ee9747e20'",",","'UId':'fe496e11-6071-47ac-9042-fb59341ce9d3'",",'Col':",COLUMN(BCDanhMucDauTu_06029!D23),",'Row':",ROW(BCDanhMucDauTu_06029!D23),",","'Format':'numberic'",",'Value':'",SUBSTITUTE(BCDanhMucDauTu_06029!D23,"'","\'"),"','TargetCode':''}")</f>
        <v>{'SheetId':'1deb9a6e-dc5a-4908-87cc-034ee9747e20','UId':'fe496e11-6071-47ac-9042-fb59341ce9d3','Col':4,'Row':23,'Format':'numberic','Value':' ','TargetCode':''}</v>
      </c>
    </row>
    <row r="315" spans="1:1" x14ac:dyDescent="0.2">
      <c r="A315" t="str">
        <f>CONCATENATE("{'SheetId':'1deb9a6e-dc5a-4908-87cc-034ee9747e20'",",","'UId':'8f08a933-d633-4287-845a-9819dc196996'",",'Col':",COLUMN(BCDanhMucDauTu_06029!E23),",'Row':",ROW(BCDanhMucDauTu_06029!E23),",","'Format':'numberic'",",'Value':'",SUBSTITUTE(BCDanhMucDauTu_06029!E23,"'","\'"),"','TargetCode':''}")</f>
        <v>{'SheetId':'1deb9a6e-dc5a-4908-87cc-034ee9747e20','UId':'8f08a933-d633-4287-845a-9819dc196996','Col':5,'Row':23,'Format':'numberic','Value':' ','TargetCode':''}</v>
      </c>
    </row>
    <row r="316" spans="1:1" x14ac:dyDescent="0.2">
      <c r="A316" t="str">
        <f>CONCATENATE("{'SheetId':'1deb9a6e-dc5a-4908-87cc-034ee9747e20'",",","'UId':'dad551f4-82a6-49f9-9019-06cb4c328a89'",",'Col':",COLUMN(BCDanhMucDauTu_06029!F23),",'Row':",ROW(BCDanhMucDauTu_06029!F23),",","'Format':'numberic'",",'Value':'",SUBSTITUTE(BCDanhMucDauTu_06029!F23,"'","\'"),"','TargetCode':''}")</f>
        <v>{'SheetId':'1deb9a6e-dc5a-4908-87cc-034ee9747e20','UId':'dad551f4-82a6-49f9-9019-06cb4c328a89','Col':6,'Row':23,'Format':'numberic','Value':' ','TargetCode':''}</v>
      </c>
    </row>
    <row r="317" spans="1:1" x14ac:dyDescent="0.2">
      <c r="A317" t="str">
        <f>CONCATENATE("{'SheetId':'1deb9a6e-dc5a-4908-87cc-034ee9747e20'",",","'UId':'7bf94847-0bfe-4d96-ab7a-1ce79d9343f5'",",'Col':",COLUMN(BCDanhMucDauTu_06029!G23),",'Row':",ROW(BCDanhMucDauTu_06029!G23),",","'Format':'numberic'",",'Value':'",SUBSTITUTE(BCDanhMucDauTu_06029!G23,"'","\'"),"','TargetCode':''}")</f>
        <v>{'SheetId':'1deb9a6e-dc5a-4908-87cc-034ee9747e20','UId':'7bf94847-0bfe-4d96-ab7a-1ce79d9343f5','Col':7,'Row':23,'Format':'numberic','Value':'','TargetCode':''}</v>
      </c>
    </row>
    <row r="318" spans="1:1" x14ac:dyDescent="0.2">
      <c r="A318" t="str">
        <f>CONCATENATE("{'SheetId':'1deb9a6e-dc5a-4908-87cc-034ee9747e20'",",","'UId':'55eed474-1147-4da3-9086-9e821874c0a4'",",'Col':",COLUMN(BCDanhMucDauTu_06029!A25),",'Row':",ROW(BCDanhMucDauTu_06029!A25),",","'ColDynamic':",COLUMN(BCDanhMucDauTu_06029!A28),",","'RowDynamic':",ROW(BCDanhMucDauTu_06029!A28),",","'Format':'numberic'",",'Value':'",SUBSTITUTE(BCDanhMucDauTu_06029!A25,"'","\'"),"','TargetCode':''}")</f>
        <v>{'SheetId':'1deb9a6e-dc5a-4908-87cc-034ee9747e20','UId':'55eed474-1147-4da3-9086-9e821874c0a4','Col':1,'Row':25,'ColDynamic':1,'RowDynamic':28,'Format':'numberic','Value':' ','TargetCode':''}</v>
      </c>
    </row>
    <row r="319" spans="1:1" x14ac:dyDescent="0.2">
      <c r="A319" t="str">
        <f>CONCATENATE("{'SheetId':'1deb9a6e-dc5a-4908-87cc-034ee9747e20'",",","'UId':'1c32b7bf-2ca1-44a0-8279-a8f01d6b7249'",",'Col':",COLUMN(BCDanhMucDauTu_06029!B25),",'Row':",ROW(BCDanhMucDauTu_06029!B25),",","'ColDynamic':",COLUMN(BCDanhMucDauTu_06029!B28),",","'RowDynamic':",ROW(BCDanhMucDauTu_06029!B28),",","'Format':'string'",",'Value':'",SUBSTITUTE(BCDanhMucDauTu_06029!B25,"'","\'"),"','TargetCode':''}")</f>
        <v>{'SheetId':'1deb9a6e-dc5a-4908-87cc-034ee9747e20','UId':'1c32b7bf-2ca1-44a0-8279-a8f01d6b7249','Col':2,'Row':25,'ColDynamic':2,'RowDynamic':28,'Format':'string','Value':'Tổng','TargetCode':''}</v>
      </c>
    </row>
    <row r="320" spans="1:1" x14ac:dyDescent="0.2">
      <c r="A320" t="str">
        <f>CONCATENATE("{'SheetId':'1deb9a6e-dc5a-4908-87cc-034ee9747e20'",",","'UId':'f6a0865a-7cc4-4bd5-9c41-171ccfbe8908'",",'Col':",COLUMN(BCDanhMucDauTu_06029!C25),",'Row':",ROW(BCDanhMucDauTu_06029!C25),",","'ColDynamic':",COLUMN(BCDanhMucDauTu_06029!C28),",","'RowDynamic':",ROW(BCDanhMucDauTu_06029!C28),",","'Format':'numberic'",",'Value':'",SUBSTITUTE(BCDanhMucDauTu_06029!C25,"'","\'"),"','TargetCode':''}")</f>
        <v>{'SheetId':'1deb9a6e-dc5a-4908-87cc-034ee9747e20','UId':'f6a0865a-7cc4-4bd5-9c41-171ccfbe8908','Col':3,'Row':25,'ColDynamic':3,'RowDynamic':28,'Format':'numberic','Value':'2254','TargetCode':''}</v>
      </c>
    </row>
    <row r="321" spans="1:1" x14ac:dyDescent="0.2">
      <c r="A321" t="str">
        <f>CONCATENATE("{'SheetId':'1deb9a6e-dc5a-4908-87cc-034ee9747e20'",",","'UId':'26677bc1-4784-4b02-a8da-eb1a17958c29'",",'Col':",COLUMN(BCDanhMucDauTu_06029!D25),",'Row':",ROW(BCDanhMucDauTu_06029!D25),",","'ColDynamic':",COLUMN(BCDanhMucDauTu_06029!D28),",","'RowDynamic':",ROW(BCDanhMucDauTu_06029!D28),",","'Format':'numberic'",",'Value':'",SUBSTITUTE(BCDanhMucDauTu_06029!D25,"'","\'"),"','TargetCode':''}")</f>
        <v>{'SheetId':'1deb9a6e-dc5a-4908-87cc-034ee9747e20','UId':'26677bc1-4784-4b02-a8da-eb1a17958c29','Col':4,'Row':25,'ColDynamic':4,'RowDynamic':28,'Format':'numberic','Value':' ','TargetCode':''}</v>
      </c>
    </row>
    <row r="322" spans="1:1" x14ac:dyDescent="0.2">
      <c r="A322" t="str">
        <f>CONCATENATE("{'SheetId':'1deb9a6e-dc5a-4908-87cc-034ee9747e20'",",","'UId':'8088aec8-68fc-443f-8fce-4f1788e831ff'",",'Col':",COLUMN(BCDanhMucDauTu_06029!E25),",'Row':",ROW(BCDanhMucDauTu_06029!E25),",","'ColDynamic':",COLUMN(BCDanhMucDauTu_06029!E28),",","'RowDynamic':",ROW(BCDanhMucDauTu_06029!E28),",","'Format':'numberic'",",'Value':'",SUBSTITUTE(BCDanhMucDauTu_06029!E25,"'","\'"),"','TargetCode':''}")</f>
        <v>{'SheetId':'1deb9a6e-dc5a-4908-87cc-034ee9747e20','UId':'8088aec8-68fc-443f-8fce-4f1788e831ff','Col':5,'Row':25,'ColDynamic':5,'RowDynamic':28,'Format':'numberic','Value':' ','TargetCode':''}</v>
      </c>
    </row>
    <row r="323" spans="1:1" x14ac:dyDescent="0.2">
      <c r="A323" t="str">
        <f>CONCATENATE("{'SheetId':'1deb9a6e-dc5a-4908-87cc-034ee9747e20'",",","'UId':'109895da-3858-4d8d-ab90-543bcf58b23e'",",'Col':",COLUMN(BCDanhMucDauTu_06029!F25),",'Row':",ROW(BCDanhMucDauTu_06029!F25),",","'ColDynamic':",COLUMN(BCDanhMucDauTu_06029!F28),",","'RowDynamic':",ROW(BCDanhMucDauTu_06029!F28),",","'Format':'numberic'",",'Value':'",SUBSTITUTE(BCDanhMucDauTu_06029!F25,"'","\'"),"','TargetCode':''}")</f>
        <v>{'SheetId':'1deb9a6e-dc5a-4908-87cc-034ee9747e20','UId':'109895da-3858-4d8d-ab90-543bcf58b23e','Col':6,'Row':25,'ColDynamic':6,'RowDynamic':28,'Format':'numberic','Value':' ','TargetCode':''}</v>
      </c>
    </row>
    <row r="324" spans="1:1" x14ac:dyDescent="0.2">
      <c r="A324" t="str">
        <f>CONCATENATE("{'SheetId':'1deb9a6e-dc5a-4908-87cc-034ee9747e20'",",","'UId':'b12319f9-b486-4e3c-968f-635c2693280b'",",'Col':",COLUMN(BCDanhMucDauTu_06029!G25),",'Row':",ROW(BCDanhMucDauTu_06029!G25),",","'ColDynamic':",COLUMN(BCDanhMucDauTu_06029!G28),",","'RowDynamic':",ROW(BCDanhMucDauTu_06029!G28),",","'Format':'numberic'",",'Value':'",SUBSTITUTE(BCDanhMucDauTu_06029!G25,"'","\'"),"','TargetCode':''}")</f>
        <v>{'SheetId':'1deb9a6e-dc5a-4908-87cc-034ee9747e20','UId':'b12319f9-b486-4e3c-968f-635c2693280b','Col':7,'Row':25,'ColDynamic':7,'RowDynamic':28,'Format':'numberic','Value':'','TargetCode':''}</v>
      </c>
    </row>
    <row r="325" spans="1:1" x14ac:dyDescent="0.2">
      <c r="A325" t="str">
        <f>CONCATENATE("{'SheetId':'1deb9a6e-dc5a-4908-87cc-034ee9747e20'",",","'UId':'740ad2fc-8f8c-4571-bfbb-d73a204a23fa'",",'Col':",COLUMN(BCDanhMucDauTu_06029!D26),",'Row':",ROW(BCDanhMucDauTu_06029!D26),",","'Format':'numberic'",",'Value':'",SUBSTITUTE(BCDanhMucDauTu_06029!D26,"'","\'"),"','TargetCode':''}")</f>
        <v>{'SheetId':'1deb9a6e-dc5a-4908-87cc-034ee9747e20','UId':'740ad2fc-8f8c-4571-bfbb-d73a204a23fa','Col':4,'Row':26,'Format':'numberic','Value':'504903','TargetCode':''}</v>
      </c>
    </row>
    <row r="326" spans="1:1" x14ac:dyDescent="0.2">
      <c r="A326" t="str">
        <f>CONCATENATE("{'SheetId':'1deb9a6e-dc5a-4908-87cc-034ee9747e20'",",","'UId':'41643327-c3cb-4259-acbc-d10c8c939580'",",'Col':",COLUMN(BCDanhMucDauTu_06029!E26),",'Row':",ROW(BCDanhMucDauTu_06029!E26),",","'Format':'numberic'",",'Value':'",SUBSTITUTE(BCDanhMucDauTu_06029!E26,"'","\'"),"','TargetCode':''}")</f>
        <v>{'SheetId':'1deb9a6e-dc5a-4908-87cc-034ee9747e20','UId':'41643327-c3cb-4259-acbc-d10c8c939580','Col':5,'Row':26,'Format':'numberic','Value':'','TargetCode':''}</v>
      </c>
    </row>
    <row r="327" spans="1:1" x14ac:dyDescent="0.2">
      <c r="A327" t="str">
        <f>CONCATENATE("{'SheetId':'1deb9a6e-dc5a-4908-87cc-034ee9747e20'",",","'UId':'d007d564-0a98-45f4-94c4-a2e4056245bc'",",'Col':",COLUMN(BCDanhMucDauTu_06029!F26),",'Row':",ROW(BCDanhMucDauTu_06029!F26),",","'Format':'numberic'",",'Value':'",SUBSTITUTE(BCDanhMucDauTu_06029!F26,"'","\'"),"','TargetCode':''}")</f>
        <v>{'SheetId':'1deb9a6e-dc5a-4908-87cc-034ee9747e20','UId':'d007d564-0a98-45f4-94c4-a2e4056245bc','Col':6,'Row':26,'Format':'numberic','Value':'53635670072','TargetCode':''}</v>
      </c>
    </row>
    <row r="328" spans="1:1" x14ac:dyDescent="0.2">
      <c r="A328" t="str">
        <f>CONCATENATE("{'SheetId':'1deb9a6e-dc5a-4908-87cc-034ee9747e20'",",","'UId':'87b8e950-d5f9-45b4-8cfb-d8108dd16f8f'",",'Col':",COLUMN(BCDanhMucDauTu_06029!G26),",'Row':",ROW(BCDanhMucDauTu_06029!G26),",","'Format':'numberic'",",'Value':'",SUBSTITUTE(BCDanhMucDauTu_06029!G26,"'","\'"),"','TargetCode':''}")</f>
        <v>{'SheetId':'1deb9a6e-dc5a-4908-87cc-034ee9747e20','UId':'87b8e950-d5f9-45b4-8cfb-d8108dd16f8f','Col':7,'Row':26,'Format':'numberic','Value':'0.480553619399406','TargetCode':''}</v>
      </c>
    </row>
    <row r="329" spans="1:1" x14ac:dyDescent="0.2">
      <c r="A329" t="str">
        <f>CONCATENATE("{'SheetId':'1deb9a6e-dc5a-4908-87cc-034ee9747e20'",",","'UId':'70e2406f-94eb-466f-8d09-837ad44a449c'",",'Col':",COLUMN(BCDanhMucDauTu_06029!D27),",'Row':",ROW(BCDanhMucDauTu_06029!D27),",","'Format':'numberic'",",'Value':'",SUBSTITUTE(BCDanhMucDauTu_06029!D27,"'","\'"),"','TargetCode':''}")</f>
        <v>{'SheetId':'1deb9a6e-dc5a-4908-87cc-034ee9747e20','UId':'70e2406f-94eb-466f-8d09-837ad44a449c','Col':4,'Row':27,'Format':'numberic','Value':' ','TargetCode':''}</v>
      </c>
    </row>
    <row r="330" spans="1:1" x14ac:dyDescent="0.2">
      <c r="A330" t="str">
        <f>CONCATENATE("{'SheetId':'1deb9a6e-dc5a-4908-87cc-034ee9747e20'",",","'UId':'d0c68994-6723-45f4-a51b-ec4a1f1cb761'",",'Col':",COLUMN(BCDanhMucDauTu_06029!E27),",'Row':",ROW(BCDanhMucDauTu_06029!E27),",","'Format':'numberic'",",'Value':'",SUBSTITUTE(BCDanhMucDauTu_06029!E27,"'","\'"),"','TargetCode':''}")</f>
        <v>{'SheetId':'1deb9a6e-dc5a-4908-87cc-034ee9747e20','UId':'d0c68994-6723-45f4-a51b-ec4a1f1cb761','Col':5,'Row':27,'Format':'numberic','Value':' ','TargetCode':''}</v>
      </c>
    </row>
    <row r="331" spans="1:1" x14ac:dyDescent="0.2">
      <c r="A331" t="str">
        <f>CONCATENATE("{'SheetId':'1deb9a6e-dc5a-4908-87cc-034ee9747e20'",",","'UId':'6c78638c-c601-49bf-a9e5-d48c4258eadd'",",'Col':",COLUMN(BCDanhMucDauTu_06029!F27),",'Row':",ROW(BCDanhMucDauTu_06029!F27),",","'Format':'numberic'",",'Value':'",SUBSTITUTE(BCDanhMucDauTu_06029!F27,"'","\'"),"','TargetCode':''}")</f>
        <v>{'SheetId':'1deb9a6e-dc5a-4908-87cc-034ee9747e20','UId':'6c78638c-c601-49bf-a9e5-d48c4258eadd','Col':6,'Row':27,'Format':'numberic','Value':' ','TargetCode':''}</v>
      </c>
    </row>
    <row r="332" spans="1:1" x14ac:dyDescent="0.2">
      <c r="A332" t="str">
        <f>CONCATENATE("{'SheetId':'1deb9a6e-dc5a-4908-87cc-034ee9747e20'",",","'UId':'bb82eed3-a7c3-4954-be20-20a9717d4026'",",'Col':",COLUMN(BCDanhMucDauTu_06029!G27),",'Row':",ROW(BCDanhMucDauTu_06029!G27),",","'Format':'numberic'",",'Value':'",SUBSTITUTE(BCDanhMucDauTu_06029!G27,"'","\'"),"','TargetCode':''}")</f>
        <v>{'SheetId':'1deb9a6e-dc5a-4908-87cc-034ee9747e20','UId':'bb82eed3-a7c3-4954-be20-20a9717d4026','Col':7,'Row':27,'Format':'numberic','Value':'','TargetCode':''}</v>
      </c>
    </row>
    <row r="333" spans="1:1" x14ac:dyDescent="0.2">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 ','TargetCode':''}</v>
      </c>
    </row>
    <row r="337" spans="1:1" x14ac:dyDescent="0.2">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 ','TargetCode':''}</v>
      </c>
    </row>
    <row r="338" spans="1:1" x14ac:dyDescent="0.2">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{'SheetId':'1deb9a6e-dc5a-4908-87cc-034ee9747e20','UId':'2efa8183-1804-400f-919b-54e0d328e017','Col':6,'Row':29,'ColDynamic':6,'RowDynamic':32,'Format':'numberic','Value':'2449613430','TargetCode':''}</v>
      </c>
    </row>
    <row r="339" spans="1:1" x14ac:dyDescent="0.2">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{'SheetId':'1deb9a6e-dc5a-4908-87cc-034ee9747e20','UId':'890ca93f-4ffa-4063-bc4e-3ca8427d321f','Col':7,'Row':29,'ColDynamic':7,'RowDynamic':32,'Format':'numberic','Value':'0.0219475322734977','TargetCode':''}</v>
      </c>
    </row>
    <row r="340" spans="1:1" x14ac:dyDescent="0.2">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{'SheetId':'1deb9a6e-dc5a-4908-87cc-034ee9747e20','UId':'4cbb5dbb-7a56-4367-b451-172c5d9fc088','Col':7,'Row':30,'Format':'numberic','Value':'','TargetCode':''}</v>
      </c>
    </row>
    <row r="344" spans="1:1" x14ac:dyDescent="0.2">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 ','TargetCode':''}</v>
      </c>
    </row>
    <row r="345" spans="1:1" x14ac:dyDescent="0.2">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 ','TargetCode':''}</v>
      </c>
    </row>
    <row r="346" spans="1:1" x14ac:dyDescent="0.2">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{'SheetId':'1deb9a6e-dc5a-4908-87cc-034ee9747e20','UId':'6ba9d2bf-7322-4bb6-be73-05a728f53c5a','Col':6,'Row':31,'Format':'numberic','Value':'1376965177','TargetCode':''}</v>
      </c>
    </row>
    <row r="347" spans="1:1" x14ac:dyDescent="0.2">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{'SheetId':'1deb9a6e-dc5a-4908-87cc-034ee9747e20','UId':'cad08826-aed0-458d-a3df-563ee1ca2782','Col':7,'Row':31,'Format':'numberic','Value':'0.0123370435888286','TargetCode':''}</v>
      </c>
    </row>
    <row r="348" spans="1:1" x14ac:dyDescent="0.2">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 dưới 3 tháng','TargetCode':''}</v>
      </c>
    </row>
    <row r="350" spans="1:1" x14ac:dyDescent="0.2">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 ','TargetCode':''}</v>
      </c>
    </row>
    <row r="352" spans="1:1" x14ac:dyDescent="0.2">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 ','TargetCode':''}</v>
      </c>
    </row>
    <row r="353" spans="1:1" x14ac:dyDescent="0.2">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{'SheetId':'1deb9a6e-dc5a-4908-87cc-034ee9747e20','UId':'ba8351a8-8ef9-4c39-b20c-9e499c7302c4','Col':6,'Row':33,'ColDynamic':6,'RowDynamic':30,'Format':'numberic','Value':'14150000000','TargetCode':''}</v>
      </c>
    </row>
    <row r="354" spans="1:1" x14ac:dyDescent="0.2">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{'SheetId':'1deb9a6e-dc5a-4908-87cc-034ee9747e20','UId':'20aec549-2649-4108-8c50-4ff697541fea','Col':7,'Row':33,'ColDynamic':7,'RowDynamic':30,'Format':'numberic','Value':'0.126778200130129','TargetCode':''}</v>
      </c>
    </row>
    <row r="355" spans="1:1" x14ac:dyDescent="0.2">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gửi','TargetCode':''}</v>
      </c>
    </row>
    <row r="357" spans="1:1" x14ac:dyDescent="0.2">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{'SheetId':'1deb9a6e-dc5a-4908-87cc-034ee9747e20','UId':'70dcb08c-d0c0-43e8-87c7-cb83b1736902','Col':3,'Row':35,'ColDynamic':3,'RowDynamic':32,'Format':'string','Value':'2261','TargetCode':''}</v>
      </c>
    </row>
    <row r="358" spans="1:1" x14ac:dyDescent="0.2">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 ','TargetCode':''}</v>
      </c>
    </row>
    <row r="359" spans="1:1" x14ac:dyDescent="0.2">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 ','TargetCode':''}</v>
      </c>
    </row>
    <row r="360" spans="1:1" x14ac:dyDescent="0.2">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{'SheetId':'1deb9a6e-dc5a-4908-87cc-034ee9747e20','UId':'f0171a12-b46c-408e-9769-0674783f4494','Col':6,'Row':35,'ColDynamic':6,'RowDynamic':32,'Format':'numberic','Value':'18000000000','TargetCode':''}</v>
      </c>
    </row>
    <row r="361" spans="1:1" x14ac:dyDescent="0.2">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{'SheetId':'1deb9a6e-dc5a-4908-87cc-034ee9747e20','UId':'123dfcbf-9d8f-4865-9abd-67aef0fb2ded','Col':7,'Row':35,'ColDynamic':7,'RowDynamic':32,'Format':'numberic','Value':'0.161272622073662','TargetCode':''}</v>
      </c>
    </row>
    <row r="362" spans="1:1" x14ac:dyDescent="0.2">
      <c r="A362" t="str">
        <f>CONCATENATE("{'SheetId':'1deb9a6e-dc5a-4908-87cc-034ee9747e20'",",","'UId':'61c7d7e9-4c4a-4062-8012-4877345d4ca2'",",'Col':",COLUMN(BCDanhMucDauTu_06029!D38),",'Row':",ROW(BCDanhMucDauTu_06029!D38),",","'Format':'numberic'",",'Value':'",SUBSTITUTE(BCDanhMucDauTu_06029!D38,"'","\'"),"','TargetCode':''}")</f>
        <v>{'SheetId':'1deb9a6e-dc5a-4908-87cc-034ee9747e20','UId':'61c7d7e9-4c4a-4062-8012-4877345d4ca2','Col':4,'Row':38,'Format':'numberic','Value':'','TargetCode':''}</v>
      </c>
    </row>
    <row r="363" spans="1:1" x14ac:dyDescent="0.2">
      <c r="A363" t="str">
        <f>CONCATENATE("{'SheetId':'1deb9a6e-dc5a-4908-87cc-034ee9747e20'",",","'UId':'55eb1cfc-48db-45d7-badc-9126702dbaca'",",'Col':",COLUMN(BCDanhMucDauTu_06029!E38),",'Row':",ROW(BCDanhMucDauTu_06029!E38),",","'Format':'numberic'",",'Value':'",SUBSTITUTE(BCDanhMucDauTu_06029!E38,"'","\'"),"','TargetCode':''}")</f>
        <v>{'SheetId':'1deb9a6e-dc5a-4908-87cc-034ee9747e20','UId':'55eb1cfc-48db-45d7-badc-9126702dbaca','Col':5,'Row':38,'Format':'numberic','Value':'','TargetCode':''}</v>
      </c>
    </row>
    <row r="364" spans="1:1" x14ac:dyDescent="0.2">
      <c r="A364" t="str">
        <f>CONCATENATE("{'SheetId':'1deb9a6e-dc5a-4908-87cc-034ee9747e20'",",","'UId':'0b0a71cf-8b1c-4a88-a170-2b7251d20ffa'",",'Col':",COLUMN(BCDanhMucDauTu_06029!F38),",'Row':",ROW(BCDanhMucDauTu_06029!F38),",","'Format':'numberic'",",'Value':'",SUBSTITUTE(BCDanhMucDauTu_06029!F38,"'","\'"),"','TargetCode':''}")</f>
        <v>{'SheetId':'1deb9a6e-dc5a-4908-87cc-034ee9747e20','UId':'0b0a71cf-8b1c-4a88-a170-2b7251d20ffa','Col':6,'Row':38,'Format':'numberic','Value':'55526965177','TargetCode':''}</v>
      </c>
    </row>
    <row r="365" spans="1:1" x14ac:dyDescent="0.2">
      <c r="A365" t="str">
        <f>CONCATENATE("{'SheetId':'1deb9a6e-dc5a-4908-87cc-034ee9747e20'",",","'UId':'3ec63538-3a98-477e-b957-0e4550274988'",",'Col':",COLUMN(BCDanhMucDauTu_06029!G38),",'Row':",ROW(BCDanhMucDauTu_06029!G38),",","'Format':'numberic'",",'Value':'",SUBSTITUTE(BCDanhMucDauTu_06029!G38,"'","\'"),"','TargetCode':''}")</f>
        <v>{'SheetId':'1deb9a6e-dc5a-4908-87cc-034ee9747e20','UId':'3ec63538-3a98-477e-b957-0e4550274988','Col':7,'Row':38,'Format':'numberic','Value':'0.497498848327097','TargetCode':''}</v>
      </c>
    </row>
    <row r="366" spans="1:1" x14ac:dyDescent="0.2">
      <c r="A366" t="str">
        <f>CONCATENATE("{'SheetId':'1deb9a6e-dc5a-4908-87cc-034ee9747e20'",",","'UId':'b7e2b881-7166-4008-81ef-36fa655ba0d3'",",'Col':",COLUMN(BCDanhMucDauTu_06029!D39),",'Row':",ROW(BCDanhMucDauTu_06029!D39),",","'Format':'numberic'",",'Value':'",SUBSTITUTE(BCDanhMucDauTu_06029!D39,"'","\'"),"','TargetCode':''}")</f>
        <v>{'SheetId':'1deb9a6e-dc5a-4908-87cc-034ee9747e20','UId':'b7e2b881-7166-4008-81ef-36fa655ba0d3','Col':4,'Row':39,'Format':'numberic','Value':'504903','TargetCode':''}</v>
      </c>
    </row>
    <row r="367" spans="1:1" x14ac:dyDescent="0.2">
      <c r="A367" t="str">
        <f>CONCATENATE("{'SheetId':'1deb9a6e-dc5a-4908-87cc-034ee9747e20'",",","'UId':'b0198f8c-cffe-4d00-9816-22e0fa96124d'",",'Col':",COLUMN(BCDanhMucDauTu_06029!E39),",'Row':",ROW(BCDanhMucDauTu_06029!E39),",","'Format':'numberic'",",'Value':'",SUBSTITUTE(BCDanhMucDauTu_06029!E39,"'","\'"),"','TargetCode':''}")</f>
        <v>{'SheetId':'1deb9a6e-dc5a-4908-87cc-034ee9747e20','UId':'b0198f8c-cffe-4d00-9816-22e0fa96124d','Col':5,'Row':39,'Format':'numberic','Value':'','TargetCode':''}</v>
      </c>
    </row>
    <row r="368" spans="1:1" x14ac:dyDescent="0.2">
      <c r="A368" t="str">
        <f>CONCATENATE("{'SheetId':'1deb9a6e-dc5a-4908-87cc-034ee9747e20'",",","'UId':'2a23d1c5-766a-4746-bd88-93015d1e4053'",",'Col':",COLUMN(BCDanhMucDauTu_06029!F39),",'Row':",ROW(BCDanhMucDauTu_06029!F39),",","'Format':'numberic'",",'Value':'",SUBSTITUTE(BCDanhMucDauTu_06029!F39,"'","\'"),"','TargetCode':''}")</f>
        <v>{'SheetId':'1deb9a6e-dc5a-4908-87cc-034ee9747e20','UId':'2a23d1c5-766a-4746-bd88-93015d1e4053','Col':6,'Row':39,'Format':'numberic','Value':'111612248679','TargetCode':''}</v>
      </c>
    </row>
    <row r="369" spans="1:1" x14ac:dyDescent="0.2">
      <c r="A369" t="str">
        <f>CONCATENATE("{'SheetId':'1deb9a6e-dc5a-4908-87cc-034ee9747e20'",",","'UId':'ca227d64-7ddf-4c5b-94c2-f07049f1a645'",",'Col':",COLUMN(BCDanhMucDauTu_06029!G39),",'Row':",ROW(BCDanhMucDauTu_06029!G39),",","'Format':'numberic'",",'Value':'",SUBSTITUTE(BCDanhMucDauTu_06029!G39,"'","\'"),"','TargetCode':''}")</f>
        <v>{'SheetId':'1deb9a6e-dc5a-4908-87cc-034ee9747e20','UId':'ca227d64-7ddf-4c5b-94c2-f07049f1a645','Col':7,'Row':39,'Format':'numberic','Value':'1','TargetCode':''}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{'SheetId':'eea37401-614e-480f-bf0c-66e62a21c940','UId':'8fe4c321-a5c4-4a50-a26e-af5571876426','Col':4,'Row':3,'Format':'numberic','Value':'0.00899853092043646','TargetCode':''}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{'SheetId':'eea37401-614e-480f-bf0c-66e62a21c940','UId':'e505df99-52a5-4046-b588-70e17a64bc04','Col':5,'Row':3,'Format':'numberic','Value':'0.00900046669557233','TargetCode':''}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{'SheetId':'eea37401-614e-480f-bf0c-66e62a21c940','UId':'906b49c2-3105-44f5-a32d-07590223a8f2','Col':4,'Row':4,'Format':'numberic','Value':'0.00232227052887155','TargetCode':''}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{'SheetId':'eea37401-614e-480f-bf0c-66e62a21c940','UId':'1292eb8e-a778-4ce5-ab53-509a4c8a9832','Col':5,'Row':4,'Format':'numberic','Value':'0.00210560848436831','TargetCode':''}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{'SheetId':'eea37401-614e-480f-bf0c-66e62a21c940','UId':'043b7f89-a817-4764-b06f-cc2a71ce03b0','Col':4,'Row':5,'Format':'numberic','Value':'0.00327032000046111','TargetCode':''}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{'SheetId':'eea37401-614e-480f-bf0c-66e62a21c940','UId':'99e0f9cc-8606-43f9-8ce6-a58dc892af79','Col':5,'Row':5,'Format':'numberic','Value':'0.00303961726844839','TargetCode':''}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{'SheetId':'eea37401-614e-480f-bf0c-66e62a21c940','UId':'5a5a30c0-7249-46cc-a3d5-6518c7410f2b','Col':4,'Row':6,'Format':'numberic','Value':'0.0010920919822954','TargetCode':''}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{'SheetId':'eea37401-614e-480f-bf0c-66e62a21c940','UId':'b6bb9469-63ab-4fda-88bd-7b1865b669bf','Col':5,'Row':6,'Format':'numberic','Value':'0.00104888605271231','TargetCode':''}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{'SheetId':'eea37401-614e-480f-bf0c-66e62a21c940','UId':'e3f08122-3427-41af-b11b-1a46844a64fc','Col':4,'Row':9,'Format':'numberic','Value':'0.000991006060745792','TargetCode':''}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{'SheetId':'eea37401-614e-480f-bf0c-66e62a21c940','UId':'9e68654a-171d-4fbe-8c69-6a6d18753f97','Col':5,'Row':9,'Format':'numberic','Value':'0.000921096141954057','TargetCode':''}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{'SheetId':'eea37401-614e-480f-bf0c-66e62a21c940','UId':'01528f3a-d80f-403f-9e7e-01c54429c341','Col':4,'Row':10,'Format':'numberic','Value':'0.0168417377258656','TargetCode':''}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{'SheetId':'eea37401-614e-480f-bf0c-66e62a21c940','UId':'2e9dd82c-3e13-4dfb-9508-7eb62f82b7a5','Col':5,'Row':10,'Format':'numberic','Value':'0.0163864730197173','TargetCode':''}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{'SheetId':'eea37401-614e-480f-bf0c-66e62a21c940','UId':'e04710a4-564b-4804-a3c9-8b96b736ccd0','Col':4,'Row':11,'Format':'numberic','Value':'0.458889584859361','TargetCode':''}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{'SheetId':'eea37401-614e-480f-bf0c-66e62a21c940','UId':'0421496e-49be-42f6-bd5e-4ff79e46d605','Col':5,'Row':11,'Format':'numberic','Value':'0.282357928555385','TargetCode':''}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{'SheetId':'eea37401-614e-480f-bf0c-66e62a21c940','UId':'759e81e7-6be1-448f-8880-c7fb179e0f97','Col':4,'Row':14,'Format':'numberic','Value':'107735099600','TargetCode':''}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{'SheetId':'eea37401-614e-480f-bf0c-66e62a21c940','UId':'d55f381c-544c-4c22-a6c9-f44d9ae2c1ab','Col':5,'Row':14,'Format':'numberic','Value':'111756954500','TargetCode':''}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{'SheetId':'eea37401-614e-480f-bf0c-66e62a21c940','UId':'5b9de7f0-70a7-42bf-94c8-d94c81c70e42','Col':4,'Row':15,'Format':'numberic','Value':'107735099600','TargetCode':''}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{'SheetId':'eea37401-614e-480f-bf0c-66e62a21c940','UId':'85d68133-b410-4986-a2ae-00da0ca256bd','Col':5,'Row':15,'Format':'numberic','Value':'111756954500','TargetCode':''}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{'SheetId':'eea37401-614e-480f-bf0c-66e62a21c940','UId':'31f6ac2c-5e3e-4a12-b200-cf5f834a027b','Col':4,'Row':16,'Format':'numberic','Value':'10773509.96','TargetCode':''}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{'SheetId':'eea37401-614e-480f-bf0c-66e62a21c940','UId':'e12c39c4-7956-414a-b632-d0af1c2ab599','Col':5,'Row':16,'Format':'numberic','Value':'11175695.45','TargetCode':''}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{'SheetId':'eea37401-614e-480f-bf0c-66e62a21c940','UId':'b08c24e4-4516-482b-a697-9d62ff87afcf','Col':4,'Row':17,'Format':'numberic','Value':'-1666625200','TargetCode':''}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{'SheetId':'eea37401-614e-480f-bf0c-66e62a21c940','UId':'a7ccfa80-7e7d-4308-b36d-abc719c80bf3','Col':5,'Row':17,'Format':'numberic','Value':'-4021854900','TargetCode':''}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{'SheetId':'eea37401-614e-480f-bf0c-66e62a21c940','UId':'e8ec4ef9-08e4-4e39-8477-ae21a99e8959','Col':4,'Row':18,'Format':'numberic','Value':'754926.96','TargetCode':''}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{'SheetId':'eea37401-614e-480f-bf0c-66e62a21c940','UId':'dde8a5b2-e9c7-4f1b-a63c-0174479280ef','Col':5,'Row':18,'Format':'numberic','Value':'538434.86','TargetCode':''}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{'SheetId':'eea37401-614e-480f-bf0c-66e62a21c940','UId':'0e4c1db2-c20e-4d52-853c-271375cc313a','Col':4,'Row':19,'Format':'numberic','Value':'7549269600','TargetCode':''}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{'SheetId':'eea37401-614e-480f-bf0c-66e62a21c940','UId':'12f0bb36-f2e3-462a-b5c8-133ec8de4536','Col':5,'Row':19,'Format':'numberic','Value':'5384348600','TargetCode':''}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{'SheetId':'eea37401-614e-480f-bf0c-66e62a21c940','UId':'99c017fe-183e-4244-a2e8-3180fad52922','Col':4,'Row':20,'Format':'numberic','Value':'-921589.48','TargetCode':''}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{'SheetId':'eea37401-614e-480f-bf0c-66e62a21c940','UId':'b3b6a8fb-5b81-4dc7-b0e6-531f207f2848','Col':5,'Row':20,'Format':'numberic','Value':'-940620.35','TargetCode':''}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{'SheetId':'eea37401-614e-480f-bf0c-66e62a21c940','UId':'d7299fb4-5fbd-49ea-a765-7a162fd18f1e','Col':4,'Row':21,'Format':'numberic','Value':'-9215894800','TargetCode':''}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{'SheetId':'eea37401-614e-480f-bf0c-66e62a21c940','UId':'15c659ac-ac36-4f95-b662-8fcd6067cf35','Col':5,'Row':21,'Format':'numberic','Value':'-9406203500','TargetCode':''}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{'SheetId':'eea37401-614e-480f-bf0c-66e62a21c940','UId':'232e2092-5dcd-464b-b1fe-07f27efe2d21','Col':4,'Row':22,'Format':'numberic','Value':'106068474400','TargetCode':''}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{'SheetId':'eea37401-614e-480f-bf0c-66e62a21c940','UId':'fa41f074-2315-4e28-81ff-52700c300177','Col':5,'Row':22,'Format':'numberic','Value':'107735099600','TargetCode':''}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{'SheetId':'eea37401-614e-480f-bf0c-66e62a21c940','UId':'d8289881-c7ab-468c-ad5d-bf473cb76780','Col':4,'Row':23,'Format':'numberic','Value':'106068474400','TargetCode':''}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{'SheetId':'eea37401-614e-480f-bf0c-66e62a21c940','UId':'994ed5e1-c943-4620-8991-d05a125691b0','Col':5,'Row':23,'Format':'numberic','Value':'107735099600','TargetCode':''}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{'SheetId':'eea37401-614e-480f-bf0c-66e62a21c940','UId':'7120d041-84df-4b71-aa97-9c53b5ab7f97','Col':4,'Row':24,'Format':'numberic','Value':'10606847.44','TargetCode':''}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{'SheetId':'eea37401-614e-480f-bf0c-66e62a21c940','UId':'ee5817e5-5c8c-481c-bd88-acd0b7e7eb64','Col':5,'Row':24,'Format':'numberic','Value':'10773509.96','TargetCode':''}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{'SheetId':'eea37401-614e-480f-bf0c-66e62a21c940','UId':'83b16c86-f622-444a-8fd4-b601d346c031','Col':4,'Row':25,'Format':'percentage','Value':'0.8355','TargetCode':''}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{'SheetId':'eea37401-614e-480f-bf0c-66e62a21c940','UId':'6080a665-802c-4b21-ade4-e67d42c38ace','Col':5,'Row':25,'Format':'percentage','Value':'0.8226','TargetCode':''}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{'SheetId':'eea37401-614e-480f-bf0c-66e62a21c940','UId':'dc7a563a-ad1d-4847-ad52-60ae8b13af41','Col':4,'Row':26,'Format':'percentage','Value':'0.9277','TargetCode':''}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{'SheetId':'eea37401-614e-480f-bf0c-66e62a21c940','UId':'c291a5ad-47fa-4a53-a5d4-2c97806fed49','Col':5,'Row':26,'Format':'percentage','Value':'0.914','TargetCode':''}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{'SheetId':'eea37401-614e-480f-bf0c-66e62a21c940','UId':'19d7d32d-f72f-4744-9b80-66561ae1073a','Col':4,'Row':28,'Format':'numberic','Value':'708','TargetCode':''}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{'SheetId':'eea37401-614e-480f-bf0c-66e62a21c940','UId':'2c2fe24e-69d3-4ae8-a8c8-c603f2a4a32c','Col':5,'Row':28,'Format':'numberic','Value':'674','TargetCode':''}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{'SheetId':'eea37401-614e-480f-bf0c-66e62a21c940','UId':'507c37af-0901-43e1-8af6-f40112c246e3','Col':4,'Row':29,'Format':'numberic','Value':'10496.35','TargetCode':''}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{'SheetId':'eea37401-614e-480f-bf0c-66e62a21c940','UId':'bb1a5a18-9ac0-4a7c-9c34-d6fbecc14baf','Col':5,'Row':29,'Format':'numberic','Value':'10475.39','TargetCode':''}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topLeftCell="A16" zoomScaleNormal="100" workbookViewId="0">
      <selection activeCell="J34" sqref="J34"/>
    </sheetView>
  </sheetViews>
  <sheetFormatPr defaultRowHeight="12.75" x14ac:dyDescent="0.2"/>
  <cols>
    <col min="1" max="1" width="6.85546875" style="12" customWidth="1"/>
    <col min="2" max="2" width="41.7109375" style="12" customWidth="1"/>
    <col min="3" max="3" width="10.28515625" style="12" customWidth="1"/>
    <col min="4" max="5" width="18.14062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15526965177</v>
      </c>
      <c r="E3" s="25">
        <v>14686449151</v>
      </c>
      <c r="F3" s="9"/>
      <c r="G3" s="26"/>
    </row>
    <row r="4" spans="1:7" ht="15" customHeight="1" x14ac:dyDescent="0.25">
      <c r="A4" s="13" t="s">
        <v>1</v>
      </c>
      <c r="B4" s="13" t="s">
        <v>64</v>
      </c>
      <c r="C4" s="13" t="s">
        <v>65</v>
      </c>
      <c r="D4" s="27">
        <v>1376965177</v>
      </c>
      <c r="E4" s="27">
        <v>136449151</v>
      </c>
      <c r="F4" s="28"/>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337</v>
      </c>
      <c r="C6" s="13" t="s">
        <v>68</v>
      </c>
      <c r="D6" s="27">
        <v>14150000000</v>
      </c>
      <c r="E6" s="27">
        <v>14550000000</v>
      </c>
      <c r="F6" s="28"/>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93635670072</v>
      </c>
      <c r="E8" s="15">
        <v>96179540260</v>
      </c>
      <c r="F8" s="9"/>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1774769869</v>
      </c>
      <c r="E13" s="15">
        <v>1309334954</v>
      </c>
      <c r="F13" s="9"/>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674843561</v>
      </c>
      <c r="E16" s="15">
        <v>962858903</v>
      </c>
      <c r="F16" s="9"/>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3" t="s">
        <v>1</v>
      </c>
      <c r="E21" s="13" t="s">
        <v>1</v>
      </c>
      <c r="F21" s="13" t="s">
        <v>1</v>
      </c>
      <c r="G21" s="26"/>
    </row>
    <row r="22" spans="1:7" ht="15" customHeight="1" x14ac:dyDescent="0.25">
      <c r="A22" s="13" t="s">
        <v>66</v>
      </c>
      <c r="B22" s="13" t="s">
        <v>66</v>
      </c>
      <c r="C22" s="13" t="s">
        <v>66</v>
      </c>
      <c r="D22" s="13" t="s">
        <v>66</v>
      </c>
      <c r="E22" s="13" t="s">
        <v>66</v>
      </c>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111612248679</v>
      </c>
      <c r="E30" s="19">
        <v>113138183268</v>
      </c>
      <c r="F30" s="21"/>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279022306</v>
      </c>
      <c r="E37" s="15">
        <v>281452230</v>
      </c>
      <c r="F37" s="9"/>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279022306</v>
      </c>
      <c r="E40" s="19">
        <v>281452230</v>
      </c>
      <c r="F40" s="21"/>
      <c r="G40" s="37"/>
    </row>
    <row r="41" spans="1:7" s="36" customFormat="1" ht="15" customHeight="1" x14ac:dyDescent="0.25">
      <c r="A41" s="35" t="s">
        <v>1</v>
      </c>
      <c r="B41" s="35" t="s">
        <v>111</v>
      </c>
      <c r="C41" s="35" t="s">
        <v>112</v>
      </c>
      <c r="D41" s="19">
        <v>111333226373</v>
      </c>
      <c r="E41" s="19">
        <v>112856731038</v>
      </c>
      <c r="F41" s="21"/>
      <c r="G41" s="37"/>
    </row>
    <row r="42" spans="1:7" s="36" customFormat="1" ht="15" customHeight="1" x14ac:dyDescent="0.25">
      <c r="A42" s="35" t="s">
        <v>1</v>
      </c>
      <c r="B42" s="35" t="s">
        <v>113</v>
      </c>
      <c r="C42" s="35" t="s">
        <v>114</v>
      </c>
      <c r="D42" s="38">
        <v>10606847.439999999</v>
      </c>
      <c r="E42" s="38">
        <v>10773509.960000001</v>
      </c>
      <c r="F42" s="21"/>
      <c r="G42" s="37"/>
    </row>
    <row r="43" spans="1:7" s="36" customFormat="1" ht="15" customHeight="1" x14ac:dyDescent="0.25">
      <c r="A43" s="35" t="s">
        <v>1</v>
      </c>
      <c r="B43" s="35" t="s">
        <v>115</v>
      </c>
      <c r="C43" s="35" t="s">
        <v>116</v>
      </c>
      <c r="D43" s="38">
        <v>10496.35</v>
      </c>
      <c r="E43" s="38">
        <v>10475.39</v>
      </c>
      <c r="F43" s="21"/>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40" zoomScale="89" zoomScaleNormal="89" workbookViewId="0">
      <selection activeCell="P22" sqref="P22"/>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590757405</v>
      </c>
      <c r="E2" s="24">
        <v>620201847</v>
      </c>
      <c r="F2" s="24">
        <v>3205032047</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384317651</v>
      </c>
      <c r="E5" s="15">
        <v>380190785</v>
      </c>
      <c r="F5" s="15">
        <v>1898041057</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206439754</v>
      </c>
      <c r="E7" s="15">
        <v>240011062</v>
      </c>
      <c r="F7" s="15">
        <v>1306990990</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t="s">
        <v>1</v>
      </c>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152951274</v>
      </c>
      <c r="E11" s="24">
        <v>160111687</v>
      </c>
      <c r="F11" s="24">
        <v>949718333</v>
      </c>
      <c r="J11" s="26"/>
      <c r="K11" s="26"/>
      <c r="L11" s="26"/>
    </row>
    <row r="12" spans="1:12" ht="15.75" x14ac:dyDescent="0.25">
      <c r="A12" s="13" t="s">
        <v>8</v>
      </c>
      <c r="B12" s="33" t="s">
        <v>126</v>
      </c>
      <c r="C12" s="13" t="s">
        <v>127</v>
      </c>
      <c r="D12" s="15">
        <v>81721779</v>
      </c>
      <c r="E12" s="15">
        <v>87943263</v>
      </c>
      <c r="F12" s="15">
        <v>546405915</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21090118</v>
      </c>
      <c r="E14" s="15">
        <v>20573831</v>
      </c>
      <c r="F14" s="15">
        <v>110857424</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164544824</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9918030</v>
      </c>
      <c r="E24" s="15">
        <v>10248631</v>
      </c>
      <c r="F24" s="15">
        <v>60169382</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54000000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v>433306</v>
      </c>
      <c r="E32" s="15">
        <v>1000000</v>
      </c>
      <c r="F32" s="15">
        <v>4686997</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1088041</v>
      </c>
      <c r="E35" s="15">
        <v>1645962</v>
      </c>
      <c r="F35" s="15">
        <v>9053791</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437806131</v>
      </c>
      <c r="E38" s="24">
        <v>460090160</v>
      </c>
      <c r="F38" s="24">
        <v>2255313714</v>
      </c>
      <c r="J38" s="26"/>
      <c r="K38" s="26"/>
      <c r="L38" s="26"/>
    </row>
    <row r="39" spans="1:12" ht="15.75" x14ac:dyDescent="0.25">
      <c r="A39" s="49" t="s">
        <v>147</v>
      </c>
      <c r="B39" s="34" t="s">
        <v>148</v>
      </c>
      <c r="C39" s="49" t="s">
        <v>149</v>
      </c>
      <c r="D39" s="24">
        <v>-214593924</v>
      </c>
      <c r="E39" s="24">
        <v>80443712</v>
      </c>
      <c r="F39" s="24">
        <v>-89325382</v>
      </c>
      <c r="J39" s="26"/>
      <c r="K39" s="26"/>
      <c r="L39" s="26"/>
    </row>
    <row r="40" spans="1:12" ht="31.5" x14ac:dyDescent="0.25">
      <c r="A40" s="13" t="s">
        <v>8</v>
      </c>
      <c r="B40" s="33" t="s">
        <v>150</v>
      </c>
      <c r="C40" s="13" t="s">
        <v>151</v>
      </c>
      <c r="D40" s="15">
        <v>-13135046</v>
      </c>
      <c r="E40" s="15"/>
      <c r="F40" s="15">
        <v>-46708782</v>
      </c>
      <c r="J40" s="26"/>
      <c r="K40" s="26"/>
      <c r="L40" s="26"/>
    </row>
    <row r="41" spans="1:12" ht="15.75" x14ac:dyDescent="0.25">
      <c r="A41" s="13" t="s">
        <v>11</v>
      </c>
      <c r="B41" s="33" t="s">
        <v>152</v>
      </c>
      <c r="C41" s="13" t="s">
        <v>153</v>
      </c>
      <c r="D41" s="15">
        <v>-201458878</v>
      </c>
      <c r="E41" s="15">
        <v>80443712</v>
      </c>
      <c r="F41" s="15">
        <v>-42616600</v>
      </c>
      <c r="J41" s="26"/>
      <c r="K41" s="26"/>
      <c r="L41" s="26"/>
    </row>
    <row r="42" spans="1:12" ht="31.5" x14ac:dyDescent="0.25">
      <c r="A42" s="49" t="s">
        <v>154</v>
      </c>
      <c r="B42" s="34" t="s">
        <v>155</v>
      </c>
      <c r="C42" s="49" t="s">
        <v>156</v>
      </c>
      <c r="D42" s="24">
        <v>223212207</v>
      </c>
      <c r="E42" s="24">
        <v>540533872</v>
      </c>
      <c r="F42" s="24">
        <v>2165988332</v>
      </c>
      <c r="J42" s="26"/>
      <c r="K42" s="26"/>
      <c r="L42" s="26"/>
    </row>
    <row r="43" spans="1:12" ht="15.75" x14ac:dyDescent="0.25">
      <c r="A43" s="49" t="s">
        <v>157</v>
      </c>
      <c r="B43" s="34" t="s">
        <v>158</v>
      </c>
      <c r="C43" s="49" t="s">
        <v>159</v>
      </c>
      <c r="D43" s="24">
        <v>112856731038</v>
      </c>
      <c r="E43" s="24">
        <v>116524173760</v>
      </c>
      <c r="F43" s="24">
        <v>74637262298</v>
      </c>
      <c r="J43" s="26"/>
      <c r="K43" s="26"/>
      <c r="L43" s="26"/>
    </row>
    <row r="44" spans="1:12" ht="31.5" x14ac:dyDescent="0.25">
      <c r="A44" s="49" t="s">
        <v>160</v>
      </c>
      <c r="B44" s="34" t="s">
        <v>161</v>
      </c>
      <c r="C44" s="49" t="s">
        <v>162</v>
      </c>
      <c r="D44" s="24">
        <v>-1523504665</v>
      </c>
      <c r="E44" s="24">
        <v>-3667442722</v>
      </c>
      <c r="F44" s="24">
        <v>36695964075</v>
      </c>
      <c r="J44" s="26"/>
      <c r="K44" s="26"/>
      <c r="L44" s="26"/>
    </row>
    <row r="45" spans="1:12" ht="31.5" x14ac:dyDescent="0.25">
      <c r="A45" s="13" t="s">
        <v>8</v>
      </c>
      <c r="B45" s="33" t="s">
        <v>163</v>
      </c>
      <c r="C45" s="13" t="s">
        <v>164</v>
      </c>
      <c r="D45" s="15">
        <v>223212207</v>
      </c>
      <c r="E45" s="15">
        <v>540533872</v>
      </c>
      <c r="F45" s="15">
        <v>2165988332</v>
      </c>
      <c r="J45" s="26"/>
      <c r="K45" s="26"/>
      <c r="L45" s="26"/>
    </row>
    <row r="46" spans="1:12" ht="31.5" x14ac:dyDescent="0.25">
      <c r="A46" s="13" t="s">
        <v>11</v>
      </c>
      <c r="B46" s="33" t="s">
        <v>165</v>
      </c>
      <c r="C46" s="13" t="s">
        <v>166</v>
      </c>
      <c r="D46" s="13"/>
      <c r="E46" s="13"/>
      <c r="F46" s="13"/>
      <c r="J46" s="26"/>
      <c r="K46" s="26"/>
      <c r="L46" s="26"/>
    </row>
    <row r="47" spans="1:12" ht="31.5" x14ac:dyDescent="0.25">
      <c r="A47" s="13" t="s">
        <v>14</v>
      </c>
      <c r="B47" s="33" t="s">
        <v>167</v>
      </c>
      <c r="C47" s="13" t="s">
        <v>168</v>
      </c>
      <c r="D47" s="15">
        <v>-1746716872</v>
      </c>
      <c r="E47" s="15">
        <v>-4207976594</v>
      </c>
      <c r="F47" s="15">
        <v>34529975743</v>
      </c>
      <c r="J47" s="26"/>
      <c r="K47" s="26"/>
      <c r="L47" s="26"/>
    </row>
    <row r="48" spans="1:12" ht="15.75" x14ac:dyDescent="0.25">
      <c r="A48" s="49" t="s">
        <v>169</v>
      </c>
      <c r="B48" s="34" t="s">
        <v>170</v>
      </c>
      <c r="C48" s="49" t="s">
        <v>171</v>
      </c>
      <c r="D48" s="24">
        <v>111333226373</v>
      </c>
      <c r="E48" s="24">
        <v>112856731038</v>
      </c>
      <c r="F48" s="24">
        <v>111333226373</v>
      </c>
      <c r="J48" s="26"/>
      <c r="K48" s="26"/>
      <c r="L48" s="26"/>
    </row>
    <row r="49" spans="1:12" ht="15.75" x14ac:dyDescent="0.25">
      <c r="A49" s="49" t="s">
        <v>172</v>
      </c>
      <c r="B49" s="34" t="s">
        <v>173</v>
      </c>
      <c r="C49" s="49" t="s">
        <v>174</v>
      </c>
      <c r="D49" s="49" t="s">
        <v>1</v>
      </c>
      <c r="E49" s="49" t="s">
        <v>1</v>
      </c>
      <c r="F49" s="49" t="s">
        <v>1</v>
      </c>
      <c r="J49" s="26"/>
      <c r="K49" s="26"/>
      <c r="L49" s="26"/>
    </row>
    <row r="50" spans="1:12" ht="15.75" x14ac:dyDescent="0.25">
      <c r="A50" s="13" t="s">
        <v>1</v>
      </c>
      <c r="B50" s="33" t="s">
        <v>175</v>
      </c>
      <c r="C50" s="13" t="s">
        <v>176</v>
      </c>
      <c r="D50" s="13" t="s">
        <v>1</v>
      </c>
      <c r="E50" s="13" t="s">
        <v>1</v>
      </c>
      <c r="F50" s="13" t="s">
        <v>1</v>
      </c>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3"/>
  <sheetViews>
    <sheetView zoomScale="80" zoomScaleNormal="80" workbookViewId="0">
      <selection activeCell="V27" sqref="V27"/>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55" t="s">
        <v>182</v>
      </c>
      <c r="C2" s="55"/>
      <c r="D2" s="55"/>
      <c r="E2" s="55"/>
      <c r="F2" s="55"/>
      <c r="G2" s="55"/>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346</v>
      </c>
      <c r="C13" s="13">
        <v>2251.1</v>
      </c>
      <c r="D13" s="14">
        <v>1000</v>
      </c>
      <c r="E13" s="14">
        <v>93193.15</v>
      </c>
      <c r="F13" s="15">
        <v>93193150</v>
      </c>
      <c r="G13" s="9">
        <v>8.3497242554467427E-4</v>
      </c>
    </row>
    <row r="14" spans="1:7" ht="15" customHeight="1" x14ac:dyDescent="0.25">
      <c r="A14" s="13"/>
      <c r="B14" s="13" t="s">
        <v>338</v>
      </c>
      <c r="C14" s="13">
        <v>2251.1999999999998</v>
      </c>
      <c r="D14" s="14">
        <v>200000</v>
      </c>
      <c r="E14" s="14">
        <v>100350.04</v>
      </c>
      <c r="F14" s="15">
        <v>20070008000</v>
      </c>
      <c r="G14" s="9">
        <v>0.17981904528885456</v>
      </c>
    </row>
    <row r="15" spans="1:7" ht="15" customHeight="1" x14ac:dyDescent="0.25">
      <c r="A15" s="13"/>
      <c r="B15" s="13" t="s">
        <v>342</v>
      </c>
      <c r="C15" s="13">
        <v>2251.3000000000002</v>
      </c>
      <c r="D15" s="14">
        <v>80000</v>
      </c>
      <c r="E15" s="14">
        <v>100421.22</v>
      </c>
      <c r="F15" s="15">
        <v>8033697600</v>
      </c>
      <c r="G15" s="9">
        <v>7.1978637605493848E-2</v>
      </c>
    </row>
    <row r="16" spans="1:7" ht="15" customHeight="1" x14ac:dyDescent="0.25">
      <c r="A16" s="13"/>
      <c r="B16" s="13" t="s">
        <v>344</v>
      </c>
      <c r="C16" s="13">
        <v>2251.4</v>
      </c>
      <c r="D16" s="14">
        <v>3890</v>
      </c>
      <c r="E16" s="14">
        <v>940826.13</v>
      </c>
      <c r="F16" s="15">
        <v>3659813646</v>
      </c>
      <c r="G16" s="9">
        <v>3.2790430166188371E-2</v>
      </c>
    </row>
    <row r="17" spans="1:7" ht="15" customHeight="1" x14ac:dyDescent="0.25">
      <c r="A17" s="13"/>
      <c r="B17" s="13" t="s">
        <v>345</v>
      </c>
      <c r="C17" s="13">
        <v>2251.5</v>
      </c>
      <c r="D17" s="14">
        <v>49240</v>
      </c>
      <c r="E17" s="14">
        <v>97873.05</v>
      </c>
      <c r="F17" s="15">
        <v>4819268982</v>
      </c>
      <c r="G17" s="9">
        <v>4.317867473363389E-2</v>
      </c>
    </row>
    <row r="18" spans="1:7" ht="15" customHeight="1" x14ac:dyDescent="0.25">
      <c r="A18" s="13"/>
      <c r="B18" s="13" t="s">
        <v>347</v>
      </c>
      <c r="C18" s="13">
        <v>2251.6</v>
      </c>
      <c r="D18" s="14">
        <v>73019</v>
      </c>
      <c r="E18" s="14">
        <v>99101.25</v>
      </c>
      <c r="F18" s="15">
        <v>7236274174</v>
      </c>
      <c r="G18" s="9">
        <v>6.4834050560272555E-2</v>
      </c>
    </row>
    <row r="19" spans="1:7" ht="15" customHeight="1" x14ac:dyDescent="0.25">
      <c r="A19" s="13"/>
      <c r="B19" s="13" t="s">
        <v>343</v>
      </c>
      <c r="C19" s="13">
        <v>2251.6999999999998</v>
      </c>
      <c r="D19" s="14">
        <v>62806</v>
      </c>
      <c r="E19" s="14">
        <v>99169.24</v>
      </c>
      <c r="F19" s="15">
        <v>6228423287</v>
      </c>
      <c r="G19" s="9">
        <v>5.5804119715508305E-2</v>
      </c>
    </row>
    <row r="20" spans="1:7" ht="15" customHeight="1" x14ac:dyDescent="0.25">
      <c r="A20" s="13"/>
      <c r="B20" s="13" t="s">
        <v>348</v>
      </c>
      <c r="C20" s="13">
        <v>2251.8000000000002</v>
      </c>
      <c r="D20" s="14">
        <v>20000</v>
      </c>
      <c r="E20" s="14">
        <v>100009.56</v>
      </c>
      <c r="F20" s="15">
        <v>2000191233</v>
      </c>
      <c r="G20" s="9">
        <v>1.792089359970344E-2</v>
      </c>
    </row>
    <row r="21" spans="1:7" ht="15" customHeight="1" x14ac:dyDescent="0.25">
      <c r="A21" s="13"/>
      <c r="B21" s="13" t="s">
        <v>349</v>
      </c>
      <c r="C21" s="13">
        <v>2251.9</v>
      </c>
      <c r="D21" s="14">
        <v>14948</v>
      </c>
      <c r="E21" s="14">
        <v>100000</v>
      </c>
      <c r="F21" s="15">
        <v>1494800000</v>
      </c>
      <c r="G21" s="9">
        <v>1.3392795304206147E-2</v>
      </c>
    </row>
    <row r="22" spans="1:7" s="36" customFormat="1" ht="15" customHeight="1" x14ac:dyDescent="0.25">
      <c r="A22" s="35" t="s">
        <v>1</v>
      </c>
      <c r="B22" s="35" t="s">
        <v>183</v>
      </c>
      <c r="C22" s="35" t="s">
        <v>194</v>
      </c>
      <c r="D22" s="19">
        <v>504903</v>
      </c>
      <c r="E22" s="19"/>
      <c r="F22" s="19">
        <v>53635670072</v>
      </c>
      <c r="G22" s="21">
        <v>0.48055361939940583</v>
      </c>
    </row>
    <row r="23" spans="1:7" ht="15" customHeight="1" x14ac:dyDescent="0.25">
      <c r="A23" s="32" t="s">
        <v>195</v>
      </c>
      <c r="B23" s="32" t="s">
        <v>196</v>
      </c>
      <c r="C23" s="32" t="s">
        <v>197</v>
      </c>
      <c r="D23" s="32" t="s">
        <v>1</v>
      </c>
      <c r="E23" s="32" t="s">
        <v>1</v>
      </c>
      <c r="F23" s="32" t="s">
        <v>1</v>
      </c>
      <c r="G23" s="9"/>
    </row>
    <row r="24" spans="1:7" ht="15" customHeight="1" x14ac:dyDescent="0.25">
      <c r="A24" s="13" t="s">
        <v>66</v>
      </c>
      <c r="B24" s="13" t="s">
        <v>66</v>
      </c>
      <c r="C24" s="13" t="s">
        <v>66</v>
      </c>
      <c r="D24" s="13" t="s">
        <v>66</v>
      </c>
      <c r="E24" s="13" t="s">
        <v>66</v>
      </c>
      <c r="F24" s="13" t="s">
        <v>66</v>
      </c>
      <c r="G24" s="9"/>
    </row>
    <row r="25" spans="1:7" s="36" customFormat="1" ht="15.75" customHeight="1" x14ac:dyDescent="0.25">
      <c r="A25" s="35" t="s">
        <v>1</v>
      </c>
      <c r="B25" s="35" t="s">
        <v>183</v>
      </c>
      <c r="C25" s="35" t="s">
        <v>198</v>
      </c>
      <c r="D25" s="35" t="s">
        <v>1</v>
      </c>
      <c r="E25" s="35" t="s">
        <v>1</v>
      </c>
      <c r="F25" s="35" t="s">
        <v>1</v>
      </c>
      <c r="G25" s="21"/>
    </row>
    <row r="26" spans="1:7" ht="15" customHeight="1" x14ac:dyDescent="0.25">
      <c r="A26" s="13" t="s">
        <v>1</v>
      </c>
      <c r="B26" s="13" t="s">
        <v>199</v>
      </c>
      <c r="C26" s="13" t="s">
        <v>200</v>
      </c>
      <c r="D26" s="15">
        <v>504903</v>
      </c>
      <c r="E26" s="13"/>
      <c r="F26" s="15">
        <v>53635670072</v>
      </c>
      <c r="G26" s="9">
        <v>0.48055361939940583</v>
      </c>
    </row>
    <row r="27" spans="1:7" ht="15" customHeight="1" x14ac:dyDescent="0.25">
      <c r="A27" s="32" t="s">
        <v>201</v>
      </c>
      <c r="B27" s="32" t="s">
        <v>202</v>
      </c>
      <c r="C27" s="32" t="s">
        <v>203</v>
      </c>
      <c r="D27" s="32" t="s">
        <v>1</v>
      </c>
      <c r="E27" s="32" t="s">
        <v>1</v>
      </c>
      <c r="F27" s="32" t="s">
        <v>1</v>
      </c>
      <c r="G27" s="9"/>
    </row>
    <row r="28" spans="1:7" ht="15" customHeight="1" x14ac:dyDescent="0.25">
      <c r="A28" s="13" t="s">
        <v>66</v>
      </c>
      <c r="B28" s="13" t="s">
        <v>66</v>
      </c>
      <c r="C28" s="13" t="s">
        <v>66</v>
      </c>
      <c r="D28" s="13" t="s">
        <v>66</v>
      </c>
      <c r="E28" s="13" t="s">
        <v>66</v>
      </c>
      <c r="F28" s="13" t="s">
        <v>66</v>
      </c>
      <c r="G28" s="9"/>
    </row>
    <row r="29" spans="1:7" s="36" customFormat="1" ht="15" customHeight="1" x14ac:dyDescent="0.25">
      <c r="A29" s="35" t="s">
        <v>1</v>
      </c>
      <c r="B29" s="35" t="s">
        <v>183</v>
      </c>
      <c r="C29" s="35" t="s">
        <v>204</v>
      </c>
      <c r="D29" s="35" t="s">
        <v>1</v>
      </c>
      <c r="E29" s="35" t="s">
        <v>1</v>
      </c>
      <c r="F29" s="19">
        <v>2449613430</v>
      </c>
      <c r="G29" s="21">
        <v>2.1947532273497668E-2</v>
      </c>
    </row>
    <row r="30" spans="1:7" ht="15" customHeight="1" x14ac:dyDescent="0.25">
      <c r="A30" s="32" t="s">
        <v>205</v>
      </c>
      <c r="B30" s="32" t="s">
        <v>64</v>
      </c>
      <c r="C30" s="32" t="s">
        <v>206</v>
      </c>
      <c r="D30" s="32" t="s">
        <v>1</v>
      </c>
      <c r="E30" s="32" t="s">
        <v>1</v>
      </c>
      <c r="F30" s="32" t="s">
        <v>1</v>
      </c>
      <c r="G30" s="32"/>
    </row>
    <row r="31" spans="1:7" ht="15" customHeight="1" x14ac:dyDescent="0.25">
      <c r="A31" s="13" t="s">
        <v>1</v>
      </c>
      <c r="B31" s="13" t="s">
        <v>207</v>
      </c>
      <c r="C31" s="13" t="s">
        <v>208</v>
      </c>
      <c r="D31" s="13" t="s">
        <v>1</v>
      </c>
      <c r="E31" s="13" t="s">
        <v>1</v>
      </c>
      <c r="F31" s="16">
        <v>1376965177</v>
      </c>
      <c r="G31" s="9">
        <v>1.2337043588828598E-2</v>
      </c>
    </row>
    <row r="32" spans="1:7" ht="15" customHeight="1" x14ac:dyDescent="0.25">
      <c r="A32" s="13" t="s">
        <v>66</v>
      </c>
      <c r="B32" s="13" t="s">
        <v>66</v>
      </c>
      <c r="C32" s="13" t="s">
        <v>66</v>
      </c>
      <c r="D32" s="13" t="s">
        <v>66</v>
      </c>
      <c r="E32" s="13" t="s">
        <v>66</v>
      </c>
      <c r="F32" s="17" t="s">
        <v>66</v>
      </c>
      <c r="G32" s="13"/>
    </row>
    <row r="33" spans="1:7" ht="15" customHeight="1" x14ac:dyDescent="0.25">
      <c r="A33" s="13" t="s">
        <v>1</v>
      </c>
      <c r="B33" s="18" t="s">
        <v>337</v>
      </c>
      <c r="C33" s="13" t="s">
        <v>209</v>
      </c>
      <c r="D33" s="13" t="s">
        <v>1</v>
      </c>
      <c r="E33" s="13" t="s">
        <v>1</v>
      </c>
      <c r="F33" s="16">
        <v>14150000000</v>
      </c>
      <c r="G33" s="10">
        <v>0.12677820013012911</v>
      </c>
    </row>
    <row r="34" spans="1:7" ht="15" customHeight="1" x14ac:dyDescent="0.25">
      <c r="A34" s="13" t="s">
        <v>66</v>
      </c>
      <c r="B34" s="13" t="s">
        <v>66</v>
      </c>
      <c r="C34" s="13" t="s">
        <v>66</v>
      </c>
      <c r="D34" s="13" t="s">
        <v>66</v>
      </c>
      <c r="E34" s="13" t="s">
        <v>66</v>
      </c>
      <c r="F34" s="17" t="s">
        <v>66</v>
      </c>
      <c r="G34" s="13"/>
    </row>
    <row r="35" spans="1:7" ht="15" customHeight="1" x14ac:dyDescent="0.25">
      <c r="A35" s="13" t="s">
        <v>1</v>
      </c>
      <c r="B35" s="18" t="s">
        <v>326</v>
      </c>
      <c r="C35" s="13">
        <v>2261</v>
      </c>
      <c r="D35" s="13" t="s">
        <v>1</v>
      </c>
      <c r="E35" s="13" t="s">
        <v>1</v>
      </c>
      <c r="F35" s="16">
        <v>18000000000</v>
      </c>
      <c r="G35" s="9">
        <v>0.16127262207366247</v>
      </c>
    </row>
    <row r="36" spans="1:7" ht="15" customHeight="1" x14ac:dyDescent="0.25">
      <c r="A36" s="13" t="s">
        <v>66</v>
      </c>
      <c r="B36" s="18" t="s">
        <v>339</v>
      </c>
      <c r="C36" s="13" t="s">
        <v>66</v>
      </c>
      <c r="D36" s="13" t="s">
        <v>66</v>
      </c>
      <c r="E36" s="13" t="s">
        <v>66</v>
      </c>
      <c r="F36" s="16" t="s">
        <v>66</v>
      </c>
      <c r="G36" s="9"/>
    </row>
    <row r="37" spans="1:7" ht="15" customHeight="1" x14ac:dyDescent="0.25">
      <c r="A37" s="13" t="s">
        <v>1</v>
      </c>
      <c r="B37" s="18" t="s">
        <v>340</v>
      </c>
      <c r="C37" s="13">
        <v>2262</v>
      </c>
      <c r="D37" s="13" t="s">
        <v>1</v>
      </c>
      <c r="E37" s="13" t="s">
        <v>1</v>
      </c>
      <c r="F37" s="16">
        <v>22000000000</v>
      </c>
      <c r="G37" s="9">
        <v>0.19711098253447634</v>
      </c>
    </row>
    <row r="38" spans="1:7" s="36" customFormat="1" ht="15" customHeight="1" x14ac:dyDescent="0.25">
      <c r="A38" s="35" t="s">
        <v>1</v>
      </c>
      <c r="B38" s="35" t="s">
        <v>183</v>
      </c>
      <c r="C38" s="35">
        <v>2263</v>
      </c>
      <c r="D38" s="35"/>
      <c r="E38" s="35"/>
      <c r="F38" s="39">
        <v>55526965177</v>
      </c>
      <c r="G38" s="21">
        <v>0.49749884832709651</v>
      </c>
    </row>
    <row r="39" spans="1:7" ht="15" customHeight="1" x14ac:dyDescent="0.25">
      <c r="A39" s="32" t="s">
        <v>160</v>
      </c>
      <c r="B39" s="32" t="s">
        <v>210</v>
      </c>
      <c r="C39" s="32" t="s">
        <v>211</v>
      </c>
      <c r="D39" s="19">
        <v>504903</v>
      </c>
      <c r="E39" s="13"/>
      <c r="F39" s="20">
        <v>111612248679</v>
      </c>
      <c r="G39" s="21">
        <v>1</v>
      </c>
    </row>
    <row r="40" spans="1:7" ht="15" customHeight="1" x14ac:dyDescent="0.25">
      <c r="A40" s="22" t="s">
        <v>1</v>
      </c>
      <c r="B40" s="22" t="s">
        <v>1</v>
      </c>
      <c r="C40" s="22" t="s">
        <v>1</v>
      </c>
      <c r="D40" s="22" t="s">
        <v>1</v>
      </c>
      <c r="E40" s="22" t="s">
        <v>1</v>
      </c>
      <c r="F40" s="22" t="s">
        <v>1</v>
      </c>
      <c r="G40" s="22" t="s">
        <v>1</v>
      </c>
    </row>
    <row r="43" spans="1:7" x14ac:dyDescent="0.2">
      <c r="G43" s="26"/>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56" t="s">
        <v>5</v>
      </c>
      <c r="B1" s="56" t="s">
        <v>212</v>
      </c>
      <c r="C1" s="56" t="s">
        <v>213</v>
      </c>
      <c r="D1" s="56" t="s">
        <v>214</v>
      </c>
      <c r="E1" s="56" t="s">
        <v>215</v>
      </c>
      <c r="F1" s="56" t="s">
        <v>216</v>
      </c>
      <c r="G1" s="56" t="s">
        <v>217</v>
      </c>
      <c r="H1" s="56"/>
      <c r="I1" s="56" t="s">
        <v>218</v>
      </c>
      <c r="J1" s="56"/>
    </row>
    <row r="2" spans="1:10" ht="63" x14ac:dyDescent="0.2">
      <c r="A2" s="56"/>
      <c r="B2" s="56"/>
      <c r="C2" s="56"/>
      <c r="D2" s="56"/>
      <c r="E2" s="56"/>
      <c r="F2" s="56"/>
      <c r="G2" s="7" t="s">
        <v>219</v>
      </c>
      <c r="H2" s="7" t="s">
        <v>220</v>
      </c>
      <c r="I2" s="7" t="s">
        <v>219</v>
      </c>
      <c r="J2" s="7" t="s">
        <v>221</v>
      </c>
    </row>
    <row r="3" spans="1:10" ht="15.75" x14ac:dyDescent="0.25">
      <c r="A3" s="5" t="s">
        <v>8</v>
      </c>
      <c r="B3" s="40" t="s">
        <v>222</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223</v>
      </c>
      <c r="C6" s="8" t="s">
        <v>1</v>
      </c>
      <c r="D6" s="8" t="s">
        <v>1</v>
      </c>
      <c r="E6" s="8" t="s">
        <v>1</v>
      </c>
      <c r="F6" s="8" t="s">
        <v>1</v>
      </c>
      <c r="G6" s="8" t="s">
        <v>1</v>
      </c>
      <c r="H6" s="8" t="s">
        <v>1</v>
      </c>
      <c r="I6" s="8" t="s">
        <v>1</v>
      </c>
      <c r="J6" s="8" t="s">
        <v>1</v>
      </c>
    </row>
    <row r="7" spans="1:10" ht="15.75" x14ac:dyDescent="0.25">
      <c r="A7" s="5" t="s">
        <v>11</v>
      </c>
      <c r="B7" s="40" t="s">
        <v>224</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225</v>
      </c>
      <c r="C10" s="8" t="s">
        <v>1</v>
      </c>
      <c r="D10" s="8" t="s">
        <v>1</v>
      </c>
      <c r="E10" s="8" t="s">
        <v>1</v>
      </c>
      <c r="F10" s="8" t="s">
        <v>1</v>
      </c>
      <c r="G10" s="8" t="s">
        <v>1</v>
      </c>
      <c r="H10" s="8" t="s">
        <v>1</v>
      </c>
      <c r="I10" s="8" t="s">
        <v>1</v>
      </c>
      <c r="J10" s="8" t="s">
        <v>1</v>
      </c>
    </row>
    <row r="11" spans="1:10" ht="31.5" x14ac:dyDescent="0.25">
      <c r="A11" s="8" t="s">
        <v>226</v>
      </c>
      <c r="B11" s="41" t="s">
        <v>227</v>
      </c>
      <c r="C11" s="8" t="s">
        <v>1</v>
      </c>
      <c r="D11" s="8" t="s">
        <v>1</v>
      </c>
      <c r="E11" s="8" t="s">
        <v>1</v>
      </c>
      <c r="F11" s="8" t="s">
        <v>1</v>
      </c>
      <c r="G11" s="8" t="s">
        <v>1</v>
      </c>
      <c r="H11" s="8" t="s">
        <v>1</v>
      </c>
      <c r="I11" s="8" t="s">
        <v>1</v>
      </c>
      <c r="J11" s="8" t="s">
        <v>1</v>
      </c>
    </row>
    <row r="12" spans="1:10" ht="15.75" x14ac:dyDescent="0.25">
      <c r="A12" s="5" t="s">
        <v>14</v>
      </c>
      <c r="B12" s="40" t="s">
        <v>228</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229</v>
      </c>
      <c r="C15" s="8" t="s">
        <v>1</v>
      </c>
      <c r="D15" s="8" t="s">
        <v>1</v>
      </c>
      <c r="E15" s="8" t="s">
        <v>1</v>
      </c>
      <c r="F15" s="8" t="s">
        <v>1</v>
      </c>
      <c r="G15" s="8" t="s">
        <v>1</v>
      </c>
      <c r="H15" s="8" t="s">
        <v>1</v>
      </c>
      <c r="I15" s="8" t="s">
        <v>1</v>
      </c>
      <c r="J15" s="8" t="s">
        <v>1</v>
      </c>
    </row>
    <row r="16" spans="1:10" ht="31.5" x14ac:dyDescent="0.25">
      <c r="A16" s="5" t="s">
        <v>17</v>
      </c>
      <c r="B16" s="40" t="s">
        <v>230</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231</v>
      </c>
      <c r="C19" s="8" t="s">
        <v>1</v>
      </c>
      <c r="D19" s="8" t="s">
        <v>1</v>
      </c>
      <c r="E19" s="8" t="s">
        <v>1</v>
      </c>
      <c r="F19" s="8" t="s">
        <v>1</v>
      </c>
      <c r="G19" s="8" t="s">
        <v>1</v>
      </c>
      <c r="H19" s="8" t="s">
        <v>1</v>
      </c>
      <c r="I19" s="8" t="s">
        <v>1</v>
      </c>
      <c r="J19" s="8" t="s">
        <v>1</v>
      </c>
    </row>
    <row r="20" spans="1:10" ht="31.5" x14ac:dyDescent="0.25">
      <c r="A20" s="8" t="s">
        <v>232</v>
      </c>
      <c r="B20" s="41"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view="pageBreakPreview" topLeftCell="A13" zoomScale="91" zoomScaleNormal="100" zoomScaleSheetLayoutView="91" workbookViewId="0">
      <selection activeCell="J27" sqref="J27"/>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234</v>
      </c>
      <c r="E1" s="11" t="s">
        <v>235</v>
      </c>
    </row>
    <row r="2" spans="1:9" ht="15" customHeight="1" x14ac:dyDescent="0.25">
      <c r="A2" s="50" t="s">
        <v>58</v>
      </c>
      <c r="B2" s="50" t="s">
        <v>236</v>
      </c>
      <c r="C2" s="50" t="s">
        <v>184</v>
      </c>
      <c r="D2" s="50" t="s">
        <v>1</v>
      </c>
      <c r="E2" s="50" t="s">
        <v>1</v>
      </c>
    </row>
    <row r="3" spans="1:9" ht="31.5" x14ac:dyDescent="0.25">
      <c r="A3" s="13" t="s">
        <v>8</v>
      </c>
      <c r="B3" s="33" t="s">
        <v>237</v>
      </c>
      <c r="C3" s="13" t="s">
        <v>238</v>
      </c>
      <c r="D3" s="42">
        <v>8.9985309204364643E-3</v>
      </c>
      <c r="E3" s="43">
        <v>9.0004666955723275E-3</v>
      </c>
      <c r="H3" s="31"/>
      <c r="I3" s="31"/>
    </row>
    <row r="4" spans="1:9" ht="31.5" x14ac:dyDescent="0.25">
      <c r="A4" s="13" t="s">
        <v>11</v>
      </c>
      <c r="B4" s="33" t="s">
        <v>239</v>
      </c>
      <c r="C4" s="13" t="s">
        <v>240</v>
      </c>
      <c r="D4" s="42">
        <v>2.3222705288715468E-3</v>
      </c>
      <c r="E4" s="43">
        <v>2.1056084843683077E-3</v>
      </c>
      <c r="H4" s="31"/>
      <c r="I4" s="31"/>
    </row>
    <row r="5" spans="1:9" ht="47.25" x14ac:dyDescent="0.25">
      <c r="A5" s="13" t="s">
        <v>14</v>
      </c>
      <c r="B5" s="33" t="s">
        <v>241</v>
      </c>
      <c r="C5" s="13" t="s">
        <v>242</v>
      </c>
      <c r="D5" s="42">
        <v>3.2703200004611135E-3</v>
      </c>
      <c r="E5" s="43">
        <v>3.0396172684483869E-3</v>
      </c>
      <c r="H5" s="31"/>
      <c r="I5" s="31"/>
    </row>
    <row r="6" spans="1:9" ht="31.5" x14ac:dyDescent="0.25">
      <c r="A6" s="13" t="s">
        <v>17</v>
      </c>
      <c r="B6" s="33" t="s">
        <v>243</v>
      </c>
      <c r="C6" s="13" t="s">
        <v>244</v>
      </c>
      <c r="D6" s="42">
        <v>1.0920919822953986E-3</v>
      </c>
      <c r="E6" s="43">
        <v>1.0488860527123052E-3</v>
      </c>
      <c r="H6" s="31"/>
      <c r="I6" s="31"/>
    </row>
    <row r="7" spans="1:9" ht="31.5" x14ac:dyDescent="0.25">
      <c r="A7" s="13" t="s">
        <v>20</v>
      </c>
      <c r="B7" s="33" t="s">
        <v>245</v>
      </c>
      <c r="C7" s="13" t="s">
        <v>246</v>
      </c>
      <c r="D7" s="42">
        <v>0</v>
      </c>
      <c r="E7" s="43">
        <v>0</v>
      </c>
      <c r="H7" s="31"/>
      <c r="I7" s="31"/>
    </row>
    <row r="8" spans="1:9" ht="31.5" x14ac:dyDescent="0.25">
      <c r="A8" s="13" t="s">
        <v>23</v>
      </c>
      <c r="B8" s="33" t="s">
        <v>247</v>
      </c>
      <c r="C8" s="13" t="s">
        <v>248</v>
      </c>
      <c r="D8" s="42">
        <v>0</v>
      </c>
      <c r="E8" s="43">
        <v>0</v>
      </c>
      <c r="H8" s="31"/>
      <c r="I8" s="31"/>
    </row>
    <row r="9" spans="1:9" ht="47.25" x14ac:dyDescent="0.25">
      <c r="A9" s="13" t="s">
        <v>26</v>
      </c>
      <c r="B9" s="33" t="s">
        <v>249</v>
      </c>
      <c r="C9" s="13" t="s">
        <v>250</v>
      </c>
      <c r="D9" s="42">
        <v>9.9100606074579187E-4</v>
      </c>
      <c r="E9" s="43">
        <v>9.2109614195405674E-4</v>
      </c>
      <c r="H9" s="31"/>
      <c r="I9" s="31"/>
    </row>
    <row r="10" spans="1:9" ht="15.75" x14ac:dyDescent="0.25">
      <c r="A10" s="13" t="s">
        <v>29</v>
      </c>
      <c r="B10" s="33" t="s">
        <v>251</v>
      </c>
      <c r="C10" s="13" t="s">
        <v>252</v>
      </c>
      <c r="D10" s="42">
        <v>1.6841737725865589E-2</v>
      </c>
      <c r="E10" s="43">
        <v>1.6386473019717279E-2</v>
      </c>
      <c r="H10" s="31"/>
      <c r="I10" s="31"/>
    </row>
    <row r="11" spans="1:9" ht="15.75" x14ac:dyDescent="0.25">
      <c r="A11" s="13" t="s">
        <v>32</v>
      </c>
      <c r="B11" s="33" t="s">
        <v>253</v>
      </c>
      <c r="C11" s="13" t="s">
        <v>254</v>
      </c>
      <c r="D11" s="42">
        <v>0.45888958485936088</v>
      </c>
      <c r="E11" s="43">
        <v>0.28235792855538516</v>
      </c>
      <c r="H11" s="31"/>
      <c r="I11" s="31"/>
    </row>
    <row r="12" spans="1:9" ht="47.25" x14ac:dyDescent="0.25">
      <c r="A12" s="13" t="s">
        <v>35</v>
      </c>
      <c r="B12" s="33" t="s">
        <v>255</v>
      </c>
      <c r="C12" s="13" t="s">
        <v>248</v>
      </c>
      <c r="D12" s="44"/>
      <c r="E12" s="44"/>
      <c r="H12" s="31"/>
      <c r="I12" s="31"/>
    </row>
    <row r="13" spans="1:9" ht="15.75" x14ac:dyDescent="0.25">
      <c r="A13" s="50" t="s">
        <v>96</v>
      </c>
      <c r="B13" s="34" t="s">
        <v>256</v>
      </c>
      <c r="C13" s="50" t="s">
        <v>257</v>
      </c>
      <c r="D13" s="45"/>
      <c r="E13" s="45"/>
      <c r="H13" s="31"/>
      <c r="I13" s="31"/>
    </row>
    <row r="14" spans="1:9" ht="15.75" x14ac:dyDescent="0.25">
      <c r="A14" s="13" t="s">
        <v>8</v>
      </c>
      <c r="B14" s="33" t="s">
        <v>258</v>
      </c>
      <c r="C14" s="13" t="s">
        <v>259</v>
      </c>
      <c r="D14" s="46">
        <v>107735099600</v>
      </c>
      <c r="E14" s="47">
        <v>111756954500</v>
      </c>
      <c r="H14" s="31"/>
      <c r="I14" s="31"/>
    </row>
    <row r="15" spans="1:9" ht="15.75" x14ac:dyDescent="0.25">
      <c r="A15" s="13"/>
      <c r="B15" s="33" t="s">
        <v>260</v>
      </c>
      <c r="C15" s="13" t="s">
        <v>261</v>
      </c>
      <c r="D15" s="46">
        <v>107735099600</v>
      </c>
      <c r="E15" s="47">
        <v>111756954500</v>
      </c>
      <c r="H15" s="31"/>
      <c r="I15" s="31"/>
    </row>
    <row r="16" spans="1:9" ht="15.75" x14ac:dyDescent="0.25">
      <c r="A16" s="13"/>
      <c r="B16" s="33" t="s">
        <v>262</v>
      </c>
      <c r="C16" s="13" t="s">
        <v>263</v>
      </c>
      <c r="D16" s="46">
        <v>10773509.960000001</v>
      </c>
      <c r="E16" s="47">
        <v>11175695.449999999</v>
      </c>
      <c r="H16" s="31"/>
      <c r="I16" s="31"/>
    </row>
    <row r="17" spans="1:9" ht="15.75" x14ac:dyDescent="0.25">
      <c r="A17" s="13" t="s">
        <v>11</v>
      </c>
      <c r="B17" s="33" t="s">
        <v>264</v>
      </c>
      <c r="C17" s="13" t="s">
        <v>265</v>
      </c>
      <c r="D17" s="46">
        <v>-1666625200</v>
      </c>
      <c r="E17" s="47">
        <v>-4021854900</v>
      </c>
      <c r="H17" s="31"/>
      <c r="I17" s="31"/>
    </row>
    <row r="18" spans="1:9" ht="15.75" x14ac:dyDescent="0.25">
      <c r="A18" s="13"/>
      <c r="B18" s="33" t="s">
        <v>266</v>
      </c>
      <c r="C18" s="13" t="s">
        <v>267</v>
      </c>
      <c r="D18" s="46">
        <v>754926.96</v>
      </c>
      <c r="E18" s="47">
        <v>538434.86</v>
      </c>
      <c r="H18" s="31"/>
      <c r="I18" s="31"/>
    </row>
    <row r="19" spans="1:9" ht="15.75" x14ac:dyDescent="0.25">
      <c r="A19" s="13"/>
      <c r="B19" s="33" t="s">
        <v>268</v>
      </c>
      <c r="C19" s="13" t="s">
        <v>269</v>
      </c>
      <c r="D19" s="46">
        <v>7549269600</v>
      </c>
      <c r="E19" s="47">
        <v>5384348600</v>
      </c>
      <c r="H19" s="31"/>
      <c r="I19" s="31"/>
    </row>
    <row r="20" spans="1:9" ht="15.75" x14ac:dyDescent="0.25">
      <c r="A20" s="13"/>
      <c r="B20" s="33" t="s">
        <v>270</v>
      </c>
      <c r="C20" s="13" t="s">
        <v>271</v>
      </c>
      <c r="D20" s="46">
        <v>-921589.48</v>
      </c>
      <c r="E20" s="47">
        <v>-940620.35</v>
      </c>
      <c r="H20" s="31"/>
      <c r="I20" s="31"/>
    </row>
    <row r="21" spans="1:9" ht="15.75" x14ac:dyDescent="0.25">
      <c r="A21" s="13"/>
      <c r="B21" s="33" t="s">
        <v>272</v>
      </c>
      <c r="C21" s="13" t="s">
        <v>273</v>
      </c>
      <c r="D21" s="46">
        <v>-9215894800</v>
      </c>
      <c r="E21" s="47">
        <v>-9406203500</v>
      </c>
      <c r="H21" s="31"/>
      <c r="I21" s="31"/>
    </row>
    <row r="22" spans="1:9" ht="15.75" x14ac:dyDescent="0.25">
      <c r="A22" s="13" t="s">
        <v>14</v>
      </c>
      <c r="B22" s="33" t="s">
        <v>274</v>
      </c>
      <c r="C22" s="13" t="s">
        <v>275</v>
      </c>
      <c r="D22" s="46">
        <v>106068474400</v>
      </c>
      <c r="E22" s="47">
        <v>107735099600</v>
      </c>
      <c r="H22" s="31"/>
      <c r="I22" s="31"/>
    </row>
    <row r="23" spans="1:9" ht="15.75" x14ac:dyDescent="0.25">
      <c r="A23" s="13"/>
      <c r="B23" s="33" t="s">
        <v>276</v>
      </c>
      <c r="C23" s="13" t="s">
        <v>277</v>
      </c>
      <c r="D23" s="46">
        <v>106068474400</v>
      </c>
      <c r="E23" s="47">
        <v>107735099600</v>
      </c>
      <c r="H23" s="31"/>
      <c r="I23" s="31"/>
    </row>
    <row r="24" spans="1:9" ht="15.75" x14ac:dyDescent="0.25">
      <c r="A24" s="13"/>
      <c r="B24" s="33" t="s">
        <v>278</v>
      </c>
      <c r="C24" s="13" t="s">
        <v>279</v>
      </c>
      <c r="D24" s="46">
        <v>10606847.439999999</v>
      </c>
      <c r="E24" s="47">
        <v>10773509.960000001</v>
      </c>
      <c r="H24" s="31"/>
      <c r="I24" s="31"/>
    </row>
    <row r="25" spans="1:9" ht="31.5" x14ac:dyDescent="0.25">
      <c r="A25" s="13" t="s">
        <v>17</v>
      </c>
      <c r="B25" s="33" t="s">
        <v>280</v>
      </c>
      <c r="C25" s="13" t="s">
        <v>281</v>
      </c>
      <c r="D25" s="42">
        <v>0.83550000000000002</v>
      </c>
      <c r="E25" s="43">
        <v>0.8226</v>
      </c>
      <c r="H25" s="31"/>
      <c r="I25" s="31"/>
    </row>
    <row r="26" spans="1:9" ht="31.5" x14ac:dyDescent="0.25">
      <c r="A26" s="13" t="s">
        <v>20</v>
      </c>
      <c r="B26" s="33" t="s">
        <v>282</v>
      </c>
      <c r="C26" s="13" t="s">
        <v>283</v>
      </c>
      <c r="D26" s="42">
        <v>0.92769999999999997</v>
      </c>
      <c r="E26" s="43">
        <v>0.91400000000000003</v>
      </c>
      <c r="H26" s="31"/>
      <c r="I26" s="31"/>
    </row>
    <row r="27" spans="1:9" ht="31.5" x14ac:dyDescent="0.25">
      <c r="A27" s="13" t="s">
        <v>23</v>
      </c>
      <c r="B27" s="33" t="s">
        <v>284</v>
      </c>
      <c r="C27" s="13" t="s">
        <v>285</v>
      </c>
      <c r="D27" s="42">
        <v>0</v>
      </c>
      <c r="E27" s="43">
        <v>0</v>
      </c>
      <c r="H27" s="31"/>
      <c r="I27" s="31"/>
    </row>
    <row r="28" spans="1:9" ht="31.5" x14ac:dyDescent="0.25">
      <c r="A28" s="13" t="s">
        <v>26</v>
      </c>
      <c r="B28" s="33" t="s">
        <v>286</v>
      </c>
      <c r="C28" s="13" t="s">
        <v>287</v>
      </c>
      <c r="D28" s="48">
        <v>708</v>
      </c>
      <c r="E28" s="48">
        <v>674</v>
      </c>
      <c r="H28" s="31"/>
      <c r="I28" s="31"/>
    </row>
    <row r="29" spans="1:9" ht="30.75" customHeight="1" x14ac:dyDescent="0.25">
      <c r="A29" s="13" t="s">
        <v>29</v>
      </c>
      <c r="B29" s="33" t="s">
        <v>288</v>
      </c>
      <c r="C29" s="13" t="s">
        <v>289</v>
      </c>
      <c r="D29" s="46">
        <v>10496.35</v>
      </c>
      <c r="E29" s="47">
        <v>10475.39</v>
      </c>
      <c r="H29" s="31"/>
      <c r="I29" s="31"/>
    </row>
    <row r="30" spans="1:9" ht="31.5" x14ac:dyDescent="0.25">
      <c r="A30" s="13" t="s">
        <v>32</v>
      </c>
      <c r="B30" s="33" t="s">
        <v>290</v>
      </c>
      <c r="C30" s="13" t="s">
        <v>291</v>
      </c>
      <c r="D30" s="23"/>
      <c r="E30" s="23"/>
    </row>
    <row r="31" spans="1:9" ht="15" customHeight="1" x14ac:dyDescent="0.25">
      <c r="A31" s="22" t="s">
        <v>292</v>
      </c>
      <c r="B31" s="22" t="s">
        <v>292</v>
      </c>
      <c r="C31" s="22" t="s">
        <v>292</v>
      </c>
      <c r="D31" s="22" t="s">
        <v>292</v>
      </c>
      <c r="E31" s="22" t="s">
        <v>292</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56" t="s">
        <v>5</v>
      </c>
      <c r="B1" s="56" t="s">
        <v>293</v>
      </c>
      <c r="C1" s="56" t="s">
        <v>294</v>
      </c>
      <c r="D1" s="56" t="s">
        <v>295</v>
      </c>
      <c r="E1" s="56"/>
      <c r="F1" s="56"/>
    </row>
    <row r="2" spans="1:6" ht="15" customHeight="1" x14ac:dyDescent="0.2">
      <c r="A2" s="56"/>
      <c r="B2" s="56"/>
      <c r="C2" s="56"/>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56" t="s">
        <v>5</v>
      </c>
      <c r="B1" s="56" t="s">
        <v>117</v>
      </c>
      <c r="C1" s="56" t="s">
        <v>305</v>
      </c>
      <c r="D1" s="56"/>
    </row>
    <row r="2" spans="1:4" ht="15" customHeight="1" x14ac:dyDescent="0.2">
      <c r="A2" s="56"/>
      <c r="B2" s="56"/>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56" t="s">
        <v>5</v>
      </c>
      <c r="B1" s="56" t="s">
        <v>59</v>
      </c>
      <c r="C1" s="56" t="s">
        <v>234</v>
      </c>
      <c r="D1" s="56"/>
      <c r="E1" s="56" t="s">
        <v>235</v>
      </c>
      <c r="F1" s="56"/>
      <c r="G1" s="56" t="s">
        <v>57</v>
      </c>
    </row>
    <row r="2" spans="1:7" ht="15" customHeight="1" x14ac:dyDescent="0.2">
      <c r="A2" s="56"/>
      <c r="B2" s="56"/>
      <c r="C2" s="7" t="s">
        <v>306</v>
      </c>
      <c r="D2" s="7" t="s">
        <v>312</v>
      </c>
      <c r="E2" s="7" t="s">
        <v>306</v>
      </c>
      <c r="F2" s="7" t="s">
        <v>312</v>
      </c>
      <c r="G2" s="56"/>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Wt3xFhSLyGY+btgUwEotzwoF+dx1x4IXErRj8UY2dYM=</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wG8K6lkKJ4y+yKzzEtwq/hCiHzcTwuFz2txFTAm30XA=</DigestValue>
    </Reference>
  </SignedInfo>
  <SignatureValue>JpzM786jFEWutRSkmPT4KGPc7FdJNgYKXOKC/jwr/rauYSUpwM9U/tJ23/YzUWNgIvC3jndENu7U
7NNWsjqysY+MM7JtlW13CiYIHtt8sgL5YnK0UeHS4koWcCpvxwkwdQ1Tov7Ruos987om03Jr8b5p
zQQBggyk/x0SMOcdBIQwwKrGP8vhbmo+VngcAk+kyLLSAet1j0XU919Xy+NE/3C8Ot6y7bO8y55c
GRA9O0qFhB/QmjFj8JvT5cRBZ6LIS5TkKoZRlavWzRdToqULGYEphQliqJHTzbEAsDTxrMdDJwdX
VhAE3oRfksNro5Aeg+QlCs8mTpc7KvPxPj9SMA==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vCFKkbsqDuCGhTB42dSWTvSfvBiXaMhMY3Df6y2a0YI=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s7I0M5SJV/R2oRFIAf+pgOVKFbpdw3g+HKuXtaTP/tQ=</DigestValue>
      </Reference>
      <Reference URI="/xl/printerSettings/printerSettings4.bin?ContentType=application/vnd.openxmlformats-officedocument.spreadsheetml.printerSettings">
        <DigestMethod Algorithm="http://www.w3.org/2001/04/xmlenc#sha256"/>
        <DigestValue>s7I0M5SJV/R2oRFIAf+pgOVKFbpdw3g+HKuXtaTP/tQ=</DigestValue>
      </Reference>
      <Reference URI="/xl/sharedStrings.xml?ContentType=application/vnd.openxmlformats-officedocument.spreadsheetml.sharedStrings+xml">
        <DigestMethod Algorithm="http://www.w3.org/2001/04/xmlenc#sha256"/>
        <DigestValue>lJFf7KRl+xiia61j2rk6X0lTztF7mdyYO7z/dCq/SdE=</DigestValue>
      </Reference>
      <Reference URI="/xl/styles.xml?ContentType=application/vnd.openxmlformats-officedocument.spreadsheetml.styles+xml">
        <DigestMethod Algorithm="http://www.w3.org/2001/04/xmlenc#sha256"/>
        <DigestValue>0qy6Jm8ejKP5olXAU1go5Hzao5VW443/4h7OTp4czs0=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7LEUVQ3ZwLHTK0H89LtYYkrBxpJVuB+dZkXKXfyT5KA=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EmdNmt3T+fMYGkg332tZt/f0luA3EZUm8uz/PfwNOvM=</DigestValue>
      </Reference>
      <Reference URI="/xl/worksheets/sheet10.xml?ContentType=application/vnd.openxmlformats-officedocument.spreadsheetml.worksheet+xml">
        <DigestMethod Algorithm="http://www.w3.org/2001/04/xmlenc#sha256"/>
        <DigestValue>xwa9JCvlq7TtW2welNvxmFWz5FPVWsAy5a/6NP2uOgI=</DigestValue>
      </Reference>
      <Reference URI="/xl/worksheets/sheet11.xml?ContentType=application/vnd.openxmlformats-officedocument.spreadsheetml.worksheet+xml">
        <DigestMethod Algorithm="http://www.w3.org/2001/04/xmlenc#sha256"/>
        <DigestValue>s9W6FD1SU+WKH7gQTMkN7WuzWlBarKpgxNHciEGYvmg=</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VgTtypsk0bvbjJSXTh4HQSsdtPkkpOWSzOmABL+EiJo=</DigestValue>
      </Reference>
      <Reference URI="/xl/worksheets/sheet2.xml?ContentType=application/vnd.openxmlformats-officedocument.spreadsheetml.worksheet+xml">
        <DigestMethod Algorithm="http://www.w3.org/2001/04/xmlenc#sha256"/>
        <DigestValue>ZPKkW21zIkxiMJwmx3XIejQf/zkN9PedrYFAfUvhQ7A=</DigestValue>
      </Reference>
      <Reference URI="/xl/worksheets/sheet3.xml?ContentType=application/vnd.openxmlformats-officedocument.spreadsheetml.worksheet+xml">
        <DigestMethod Algorithm="http://www.w3.org/2001/04/xmlenc#sha256"/>
        <DigestValue>Nk+ImAHxAR0JsbcHOBfPNfh2/z7N61bHFTjn7Yk3WK4=</DigestValue>
      </Reference>
      <Reference URI="/xl/worksheets/sheet4.xml?ContentType=application/vnd.openxmlformats-officedocument.spreadsheetml.worksheet+xml">
        <DigestMethod Algorithm="http://www.w3.org/2001/04/xmlenc#sha256"/>
        <DigestValue>FfWVLj1UsvFxf/eeOYe/kJ3WopCGpUnYAvA0uJrtTW8=</DigestValue>
      </Reference>
      <Reference URI="/xl/worksheets/sheet5.xml?ContentType=application/vnd.openxmlformats-officedocument.spreadsheetml.worksheet+xml">
        <DigestMethod Algorithm="http://www.w3.org/2001/04/xmlenc#sha256"/>
        <DigestValue>9xCt/s13xHhg83nUXglZMkefli9atP58D8lbRfsnoGY=</DigestValue>
      </Reference>
      <Reference URI="/xl/worksheets/sheet6.xml?ContentType=application/vnd.openxmlformats-officedocument.spreadsheetml.worksheet+xml">
        <DigestMethod Algorithm="http://www.w3.org/2001/04/xmlenc#sha256"/>
        <DigestValue>lOPMqFZS1oOhKK0GsIy606uJ6pvwRIyBaguWo4P1c5U=</DigestValue>
      </Reference>
      <Reference URI="/xl/worksheets/sheet7.xml?ContentType=application/vnd.openxmlformats-officedocument.spreadsheetml.worksheet+xml">
        <DigestMethod Algorithm="http://www.w3.org/2001/04/xmlenc#sha256"/>
        <DigestValue>PT5vRFRoi3Q77leFG6VuSBIegGrkIJyf8XS3OuB0jDA=</DigestValue>
      </Reference>
      <Reference URI="/xl/worksheets/sheet8.xml?ContentType=application/vnd.openxmlformats-officedocument.spreadsheetml.worksheet+xml">
        <DigestMethod Algorithm="http://www.w3.org/2001/04/xmlenc#sha256"/>
        <DigestValue>hv0e5CxlFvnMFcV5sfvt6GgCY90UNcK8TVTTzi0OoaA=</DigestValue>
      </Reference>
      <Reference URI="/xl/worksheets/sheet9.xml?ContentType=application/vnd.openxmlformats-officedocument.spreadsheetml.worksheet+xml">
        <DigestMethod Algorithm="http://www.w3.org/2001/04/xmlenc#sha256"/>
        <DigestValue>9oXbWJF+dAVV+jeyaEBRPROzdb1gfn/pGzX4zaQHDP0=</DigestValue>
      </Reference>
    </Manifest>
    <SignatureProperties>
      <SignatureProperty Id="idSignatureTime" Target="#idPackageSignature">
        <mdssi:SignatureTime xmlns:mdssi="http://schemas.openxmlformats.org/package/2006/digital-signature">
          <mdssi:Format>YYYY-MM-DDThh:mm:ssTZD</mdssi:Format>
          <mdssi:Value>2024-07-05T10:51:15Z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2024-07-05T10:51:15Z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7a0GwsdZ2126Q1QbIqw0Fttdr+/BLWpDorZ4/5RwcmY=</DigestValue>
    </Reference>
    <Reference Type="http://www.w3.org/2000/09/xmldsig#Object" URI="#idOfficeObject">
      <DigestMethod Algorithm="http://www.w3.org/2001/04/xmlenc#sha256"/>
      <DigestValue>OHvfQLiMdYmcTvVxjRbU1luE7H3U1hf2uz3HpxvdM38=</DigestValue>
    </Reference>
    <Reference Type="http://uri.etsi.org/01903#SignedProperties" URI="#idSignedProperties">
      <Transforms>
        <Transform Algorithm="http://www.w3.org/TR/2001/REC-xml-c14n-20010315"/>
      </Transforms>
      <DigestMethod Algorithm="http://www.w3.org/2001/04/xmlenc#sha256"/>
      <DigestValue>UxVaV579W74LJck37oQaMEVjoNHsnlSAAUKjhttqzXM=</DigestValue>
    </Reference>
  </SignedInfo>
  <SignatureValue>F8y9/da8BzjRuFYwMlfQ95clfQII7HDzx+5A/xKS/7gZOybrFtPuY6cVgvTGd4K1mM4N0TVM9olO
gAuNBd8ISPymC9N9v9pUOd/sXejGofskooWSfuk17CgW7Iidh7xjp0bRaeWxDDdWqDpPDLRADs8B
jYIuEAWHOZzBU1cLqJEzq/YOdXG7voMgEZ/fM/hXk1DzoYXoFr5PXAtE/SAmPITW8VvJZd/rFVCP
IW5jgX0pMzc0+FHsT5N+xtxzgI0wiA0KaafvhZlq80Cl9Br3GmfeVBT08jRaJ61PqhlqBaTQiuDa
4AoLV/1NwdBCCe6KF33ZFGw6SdF9BM9gK+wgcw==</SignatureValue>
  <KeyInfo>
    <X509Data>
      <X509Certificate>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ahsZyegBZE8pm4T/OGmbIF5t34hxL3+Xbgzf2xmbOZBCmwMwcNn1xj734VI/DUd6xuszF7d+cnpkr2RoMky9qNLaUwUWHDAJdIs5Q/MprmvGG+kWAhEqQ5VH14n/8x93XEHIizCDVwzksgrSNmsVqn2PBRRFs3O9biN/6Pd581DpoqC05rKhpMHmn2C3qPcW4s0lyVSLie9t9fnUmmt3Kbo3HrEzlDfgz5TiyyEso1qgvfKkXEsuJdZUCAwEAAaOCAQgwggEEMDEGCCsGAQUFBwEBBCUwIzAhBggrBgEFBQcwAYYVaHR0cDovL29jc3AuYmthdmNhLnZuMB0GA1UdDgQWBBSCiOL0/b4Io4rj2oCifWMyyiHk9DAMBgNVHRMBAf8EAjAAMB8GA1UdIwQYMBaAFCvU/hbKnhajZ3VjGDOT4W0TFjTUMDEGA1UdHwQqMCgwJqAkoCKGIGh0dHA6Ly9jcmwuYmthdmNhLnZuL0JrYXZDQTIuY3JsMA4GA1UdDwEB/wQEAwIE8DAfBgNVHSUEGDAWBggrBgEFBQcDBAYKKwYBBAGCNwoDDDAdBgNVHREEFjAUgRJzdXBwb3J0QGlwYS5jb20udm4wDQYJKoZIhvcNAQELBQADggEBABcH5rhxOdy5CADRWMsC+LTUVXkzMjsvuwpQhlmnIpcP96RuCpHnqwAiq6KUSZ6JgxbJZRIzNUoL2o3XKNFzUHn4w39AkWt8UzF1yTwgG6FMR+Cb6fUq6+TQIcny6ee2lXJjRm169/09hMMVkghch8dMtSwHUx2WxgynMrsfC7SjhoxAOJPrCnq8j3cNt40brTxGJjglYcDk0JX+YJHRjS8wYOiGtJIzhB40F7PTJHJ/p9QYKiJE9+PaiKy8rhZ8bhd1GGmqIf4WKIgU51+mX+se5ABxv4irC9Mt2sjWIhEk0dqqTcKPUgt8oYq4XwqRQ2TFTCxtHaqAZm+dEVsPbq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wWuZU2pylsBcteRj9sYH5cyE2+DaE8Nesmz+BViCRjc=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vCFKkbsqDuCGhTB42dSWTvSfvBiXaMhMY3Df6y2a0YI=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v9IR9WB4uiR18DidZU8gcql3P1Y+O7UIbFKcFCPHDqI=</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s7I0M5SJV/R2oRFIAf+pgOVKFbpdw3g+HKuXtaTP/tQ=</DigestValue>
      </Reference>
      <Reference URI="/xl/printerSettings/printerSettings4.bin?ContentType=application/vnd.openxmlformats-officedocument.spreadsheetml.printerSettings">
        <DigestMethod Algorithm="http://www.w3.org/2001/04/xmlenc#sha256"/>
        <DigestValue>s7I0M5SJV/R2oRFIAf+pgOVKFbpdw3g+HKuXtaTP/tQ=</DigestValue>
      </Reference>
      <Reference URI="/xl/sharedStrings.xml?ContentType=application/vnd.openxmlformats-officedocument.spreadsheetml.sharedStrings+xml">
        <DigestMethod Algorithm="http://www.w3.org/2001/04/xmlenc#sha256"/>
        <DigestValue>lJFf7KRl+xiia61j2rk6X0lTztF7mdyYO7z/dCq/SdE=</DigestValue>
      </Reference>
      <Reference URI="/xl/styles.xml?ContentType=application/vnd.openxmlformats-officedocument.spreadsheetml.styles+xml">
        <DigestMethod Algorithm="http://www.w3.org/2001/04/xmlenc#sha256"/>
        <DigestValue>0qy6Jm8ejKP5olXAU1go5Hzao5VW443/4h7OTp4czs0=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7LEUVQ3ZwLHTK0H89LtYYkrBxpJVuB+dZkXKXfyT5KA=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T3FwhuupPon1lN+8SG/Nsj3f3Du9sQcHMr9RYQRdOrs=</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xi5CTKoHfXFq9PXtaG5gvsNwJHpXI/Td1J9WAeWPGwM=</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EmdNmt3T+fMYGkg332tZt/f0luA3EZUm8uz/PfwNOvM=</DigestValue>
      </Reference>
      <Reference URI="/xl/worksheets/sheet10.xml?ContentType=application/vnd.openxmlformats-officedocument.spreadsheetml.worksheet+xml">
        <DigestMethod Algorithm="http://www.w3.org/2001/04/xmlenc#sha256"/>
        <DigestValue>xwa9JCvlq7TtW2welNvxmFWz5FPVWsAy5a/6NP2uOgI=</DigestValue>
      </Reference>
      <Reference URI="/xl/worksheets/sheet11.xml?ContentType=application/vnd.openxmlformats-officedocument.spreadsheetml.worksheet+xml">
        <DigestMethod Algorithm="http://www.w3.org/2001/04/xmlenc#sha256"/>
        <DigestValue>s9W6FD1SU+WKH7gQTMkN7WuzWlBarKpgxNHciEGYvmg=</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VgTtypsk0bvbjJSXTh4HQSsdtPkkpOWSzOmABL+EiJo=</DigestValue>
      </Reference>
      <Reference URI="/xl/worksheets/sheet2.xml?ContentType=application/vnd.openxmlformats-officedocument.spreadsheetml.worksheet+xml">
        <DigestMethod Algorithm="http://www.w3.org/2001/04/xmlenc#sha256"/>
        <DigestValue>ZPKkW21zIkxiMJwmx3XIejQf/zkN9PedrYFAfUvhQ7A=</DigestValue>
      </Reference>
      <Reference URI="/xl/worksheets/sheet3.xml?ContentType=application/vnd.openxmlformats-officedocument.spreadsheetml.worksheet+xml">
        <DigestMethod Algorithm="http://www.w3.org/2001/04/xmlenc#sha256"/>
        <DigestValue>Nk+ImAHxAR0JsbcHOBfPNfh2/z7N61bHFTjn7Yk3WK4=</DigestValue>
      </Reference>
      <Reference URI="/xl/worksheets/sheet4.xml?ContentType=application/vnd.openxmlformats-officedocument.spreadsheetml.worksheet+xml">
        <DigestMethod Algorithm="http://www.w3.org/2001/04/xmlenc#sha256"/>
        <DigestValue>FfWVLj1UsvFxf/eeOYe/kJ3WopCGpUnYAvA0uJrtTW8=</DigestValue>
      </Reference>
      <Reference URI="/xl/worksheets/sheet5.xml?ContentType=application/vnd.openxmlformats-officedocument.spreadsheetml.worksheet+xml">
        <DigestMethod Algorithm="http://www.w3.org/2001/04/xmlenc#sha256"/>
        <DigestValue>9xCt/s13xHhg83nUXglZMkefli9atP58D8lbRfsnoGY=</DigestValue>
      </Reference>
      <Reference URI="/xl/worksheets/sheet6.xml?ContentType=application/vnd.openxmlformats-officedocument.spreadsheetml.worksheet+xml">
        <DigestMethod Algorithm="http://www.w3.org/2001/04/xmlenc#sha256"/>
        <DigestValue>lOPMqFZS1oOhKK0GsIy606uJ6pvwRIyBaguWo4P1c5U=</DigestValue>
      </Reference>
      <Reference URI="/xl/worksheets/sheet7.xml?ContentType=application/vnd.openxmlformats-officedocument.spreadsheetml.worksheet+xml">
        <DigestMethod Algorithm="http://www.w3.org/2001/04/xmlenc#sha256"/>
        <DigestValue>PT5vRFRoi3Q77leFG6VuSBIegGrkIJyf8XS3OuB0jDA=</DigestValue>
      </Reference>
      <Reference URI="/xl/worksheets/sheet8.xml?ContentType=application/vnd.openxmlformats-officedocument.spreadsheetml.worksheet+xml">
        <DigestMethod Algorithm="http://www.w3.org/2001/04/xmlenc#sha256"/>
        <DigestValue>hv0e5CxlFvnMFcV5sfvt6GgCY90UNcK8TVTTzi0OoaA=</DigestValue>
      </Reference>
      <Reference URI="/xl/worksheets/sheet9.xml?ContentType=application/vnd.openxmlformats-officedocument.spreadsheetml.worksheet+xml">
        <DigestMethod Algorithm="http://www.w3.org/2001/04/xmlenc#sha256"/>
        <DigestValue>9oXbWJF+dAVV+jeyaEBRPROzdb1gfn/pGzX4zaQHDP0=</DigestValue>
      </Reference>
    </Manifest>
    <SignatureProperties>
      <SignatureProperty Id="idSignatureTime" Target="#idPackageSignature">
        <mdssi:SignatureTime xmlns:mdssi="http://schemas.openxmlformats.org/package/2006/digital-signature">
          <mdssi:Format>YYYY-MM-DDThh:mm:ssTZD</mdssi:Format>
          <mdssi:Value>2024-07-05T11:04:32Z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16.0.10411/14</OfficeVersion>
          <ApplicationVersion>16.0.10411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2024-07-05T11:04:32Z</xd:SigningTime>
          <xd:SigningCertificate>
            <xd:Cert>
              <xd:CertDigest>
                <DigestMethod Algorithm="http://www.w3.org/2001/04/xmlenc#sha256"/>
                <DigestValue>KTDJ0LCr155effvsVcx9Gd3uYj7CRRVtbswVjfItm3U=</DigestValue>
              </xd:CertDigest>
              <xd:IssuerSerial>
                <X509IssuerName>CN=BkavCA SHA256, O=Bkav Corporation, C=VN</X509IssuerName>
                <X509SerialNumber>111672802330418360497679962978340905717</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2024-07-03T11:32:54Z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