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2.xml" ContentType="application/vnd.openxmlformats-package.digital-signature-xmlsignature+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digital-signature/origin" Target="_xmlsignatures/origin1.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4\BAO CAO THANG\THANG 2024.08\"/>
    </mc:Choice>
  </mc:AlternateContent>
  <bookViews>
    <workbookView xWindow="0" yWindow="0" windowWidth="19440" windowHeight="10605"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39" i="4" l="1"/>
  <c r="G37" i="4"/>
  <c r="G35" i="4"/>
  <c r="G33" i="4"/>
  <c r="G31" i="4"/>
  <c r="G30" i="4"/>
  <c r="G28" i="4"/>
  <c r="G27" i="4"/>
  <c r="G26"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5" authorId="0" shapeId="0">
      <text>
        <r>
          <rPr>
            <sz val="10"/>
            <rFont val="Arial"/>
            <family val="2"/>
          </rPr>
          <t>Ô chỉ tiêu có định dạng số. Đơn vị tính x 1 (hoặc %)
Dữ liệu động đầu vào hợp lệ khi chỉ được thêm dòng trên ô này.</t>
        </r>
      </text>
    </comment>
    <comment ref="B25" authorId="0" shapeId="0">
      <text>
        <r>
          <rPr>
            <sz val="10"/>
            <rFont val="Arial"/>
            <family val="2"/>
          </rPr>
          <t>Ô chỉ tiêu có định dạng ký tự
Dữ liệu động đầu vào hợp lệ khi chỉ được thêm dòng trên ô này.</t>
        </r>
      </text>
    </comment>
    <comment ref="C25"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
Dữ liệu động đầu vào hợp lệ khi chỉ được thêm dòng trên ô này.</t>
        </r>
      </text>
    </comment>
    <comment ref="E25" authorId="0" shapeId="0">
      <text>
        <r>
          <rPr>
            <sz val="10"/>
            <rFont val="Arial"/>
            <family val="2"/>
          </rPr>
          <t>Ô chỉ tiêu có định dạng số. Đơn vị tính x 1 (hoặc %)
Dữ liệu động đầu vào hợp lệ khi chỉ được thêm dòng trên ô này.</t>
        </r>
      </text>
    </comment>
    <comment ref="F25"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t>
        </r>
      </text>
    </comment>
    <comment ref="E26" authorId="0" shapeId="0">
      <text>
        <r>
          <rPr>
            <sz val="10"/>
            <rFont val="Arial"/>
            <family val="2"/>
          </rPr>
          <t>Ô chỉ tiêu có định dạng số. Đơn vị tính x 1 (hoặc %)</t>
        </r>
      </text>
    </comment>
    <comment ref="F26" authorId="0" shapeId="0">
      <text>
        <r>
          <rPr>
            <sz val="10"/>
            <rFont val="Arial"/>
            <family val="2"/>
          </rPr>
          <t>Ô chỉ tiêu có định dạng số. Đơn vị tính x 1 (hoặc %)</t>
        </r>
      </text>
    </comment>
    <comment ref="G26" authorId="0" shapeId="0">
      <text>
        <r>
          <rPr>
            <sz val="10"/>
            <rFont val="Arial"/>
            <family val="2"/>
          </rPr>
          <t>Ô chỉ tiêu có định dạng số. Đơn vị tính x 1 (hoặc %)</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G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G30" authorId="0" shapeId="0">
      <text>
        <r>
          <rPr>
            <sz val="10"/>
            <rFont val="Arial"/>
            <family val="2"/>
          </rPr>
          <t>Ô chỉ tiêu có định dạng số. Đơn vị tính x 1 (hoặc %)</t>
        </r>
      </text>
    </comment>
    <comment ref="A32" authorId="0" shapeId="0">
      <text>
        <r>
          <rPr>
            <sz val="10"/>
            <rFont val="Arial"/>
            <family val="2"/>
          </rPr>
          <t>Ô chỉ tiêu có định dạng số. Đơn vị tính x 1 (hoặc %)
Dữ liệu động đầu vào hợp lệ khi chỉ được thêm dòng trên ô này.</t>
        </r>
      </text>
    </comment>
    <comment ref="B32" authorId="0" shapeId="0">
      <text>
        <r>
          <rPr>
            <sz val="10"/>
            <rFont val="Arial"/>
            <family val="2"/>
          </rPr>
          <t>Ô chỉ tiêu có định dạng ký tự
Dữ liệu động đầu vào hợp lệ khi chỉ được thêm dòng trên ô này.</t>
        </r>
      </text>
    </comment>
    <comment ref="C32"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
Dữ liệu động đầu vào hợp lệ khi chỉ được thêm dòng trên ô này.</t>
        </r>
      </text>
    </comment>
    <comment ref="F32"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G33" authorId="0" shapeId="0">
      <text>
        <r>
          <rPr>
            <sz val="10"/>
            <rFont val="Arial"/>
            <family val="2"/>
          </rPr>
          <t>Ô chỉ tiêu có định dạng số. Đơn vị tính x 1 (hoặc %)</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A36" authorId="0" shapeId="0">
      <text>
        <r>
          <rPr>
            <sz val="10"/>
            <rFont val="Arial"/>
            <family val="2"/>
          </rPr>
          <t>Ô chỉ tiêu có định dạng ký tự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ký tự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G36" authorId="0" shapeId="0">
      <text>
        <r>
          <rPr>
            <sz val="10"/>
            <rFont val="Arial"/>
            <family val="2"/>
          </rPr>
          <t>Ô chỉ tiêu có định dạng số. Đơn vị tính x 1 (hoặc %)
Dữ liệu động đầu vào hợp lệ khi chỉ được thêm dòng trên ô này.</t>
        </r>
      </text>
    </comment>
    <comment ref="A38" authorId="0" shapeId="0">
      <text>
        <r>
          <rPr>
            <sz val="10"/>
            <rFont val="Arial"/>
            <family val="2"/>
          </rPr>
          <t>Ô chỉ tiêu có định dạng ký tự
Dữ liệu động đầu vào hợp lệ khi chỉ được thêm dòng trên ô này.</t>
        </r>
      </text>
    </comment>
    <comment ref="B38" authorId="0" shapeId="0">
      <text>
        <r>
          <rPr>
            <sz val="10"/>
            <rFont val="Arial"/>
            <family val="2"/>
          </rPr>
          <t>Ô chỉ tiêu có định dạng ký tự
Dữ liệu động đầu vào hợp lệ khi chỉ được thêm dòng trên ô này.</t>
        </r>
      </text>
    </comment>
    <comment ref="C38" authorId="0" shapeId="0">
      <text>
        <r>
          <rPr>
            <sz val="10"/>
            <rFont val="Arial"/>
            <family val="2"/>
          </rPr>
          <t>Ô chỉ tiêu có định dạng ký tự
Dữ liệu động đầu vào hợp lệ khi chỉ được thêm dòng trên ô này.</t>
        </r>
      </text>
    </comment>
    <comment ref="D38" authorId="0" shapeId="0">
      <text>
        <r>
          <rPr>
            <sz val="10"/>
            <rFont val="Arial"/>
            <family val="2"/>
          </rPr>
          <t>Ô chỉ tiêu có định dạng số. Đơn vị tính x 1 (hoặc %)
Dữ liệu động đầu vào hợp lệ khi chỉ được thêm dòng trên ô này.</t>
        </r>
      </text>
    </comment>
    <comment ref="E38" authorId="0" shapeId="0">
      <text>
        <r>
          <rPr>
            <sz val="10"/>
            <rFont val="Arial"/>
            <family val="2"/>
          </rPr>
          <t>Ô chỉ tiêu có định dạng số. Đơn vị tính x 1 (hoặc %)
Dữ liệu động đầu vào hợp lệ khi chỉ được thêm dòng trên ô này.</t>
        </r>
      </text>
    </comment>
    <comment ref="F38" authorId="0" shapeId="0">
      <text>
        <r>
          <rPr>
            <sz val="10"/>
            <rFont val="Arial"/>
            <family val="2"/>
          </rPr>
          <t>Ô chỉ tiêu có định dạng số. Đơn vị tính x 1 (hoặc %)
Dữ liệu động đầu vào hợp lệ khi chỉ được thêm dòng trên ô này.</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G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<sst xmlns="http://schemas.openxmlformats.org/spreadsheetml/2006/main" count="1510" uniqueCount="358">
  <si>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</si>
  <si>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</si>
  <si>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</si>
  <si>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</si>
  <si>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</si>
  <si>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</si>
  <si>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</si>
  <si>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</si>
  <si>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</si>
  <si>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</si>
  <si>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</si>
  <si>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</si>
  <si>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</si>
  <si>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</si>
  <si>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</si>
  <si>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</si>
  <si>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</si>
  <si>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</si>
  <si>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</si>
  <si>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</si>
  <si>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</si>
  <si>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</si>
  <si>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</si>
  <si>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</si>
  <si>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</si>
  <si>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</si>
  <si>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</si>
  <si>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</si>
  <si>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</si>
  <si>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</si>
  <si>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</si>
  <si>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</si>
  <si>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</si>
  <si>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</si>
  <si>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</si>
  <si>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</si>
  <si>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</si>
  <si>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</si>
  <si>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</si>
  <si>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</si>
  <si>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</si>
  <si>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</si>
  <si>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</si>
  <si>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</si>
  <si>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</si>
  <si>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</si>
  <si>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</si>
  <si>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</si>
  <si>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</si>
  <si>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</si>
  <si>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</si>
  <si>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</si>
  <si>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</si>
  <si>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</si>
  <si>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</si>
  <si>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</si>
  <si>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</si>
  <si>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</si>
  <si>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</si>
  <si>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</si>
  <si>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</si>
  <si>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</si>
  <si>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</si>
  <si>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</si>
  <si>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</si>
  <si>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</si>
  <si>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</si>
  <si>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</si>
  <si>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</si>
  <si>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</si>
  <si>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</si>
  <si>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</si>
  <si>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</si>
  <si>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</si>
  <si>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</si>
  <si>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</si>
  <si>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</si>
  <si>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</si>
  <si>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</si>
  <si>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</si>
  <si>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</si>
  <si>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</si>
  <si>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</si>
  <si>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</si>
  <si>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</si>
  <si>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</si>
  <si>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</si>
  <si>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</si>
  <si>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</si>
  <si>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</si>
  <si>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</si>
  <si>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</si>
  <si>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</si>
  <si>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</si>
  <si>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</si>
  <si>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</si>
  <si>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</si>
  <si>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</si>
  <si>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</si>
  <si>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</si>
  <si>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</si>
  <si>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</si>
  <si>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</si>
  <si>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</si>
  <si>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</si>
  <si>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</si>
  <si>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</si>
  <si>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</si>
  <si>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</si>
  <si>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</si>
  <si>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</si>
  <si>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</si>
  <si>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</si>
  <si>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</si>
  <si>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</si>
  <si>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</si>
  <si>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</si>
  <si>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</si>
  <si>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</si>
  <si>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</si>
  <si>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</si>
  <si>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</si>
  <si>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</si>
  <si>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</si>
  <si>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</si>
  <si>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</si>
  <si>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</si>
  <si>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</si>
  <si>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</si>
  <si>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</si>
  <si>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</si>
  <si>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</si>
  <si>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</si>
  <si>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</si>
  <si>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</si>
  <si>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</si>
  <si>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</si>
  <si>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</si>
  <si>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</si>
  <si>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</si>
  <si>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</si>
  <si>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</si>
  <si>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</si>
  <si>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</si>
  <si>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</si>
  <si>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</si>
  <si>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</si>
  <si>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</si>
  <si>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</si>
  <si>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</si>
  <si>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</si>
  <si>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</si>
  <si>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</si>
  <si>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</si>
  <si>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</si>
  <si>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</si>
  <si>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</si>
  <si>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</si>
  <si>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</si>
  <si>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</si>
  <si>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</si>
  <si>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</si>
  <si>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</si>
  <si>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</si>
  <si>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</si>
  <si>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</si>
  <si>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</si>
  <si>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</si>
  <si>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</si>
  <si>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</si>
  <si>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</si>
  <si>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</si>
  <si>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</si>
  <si>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</si>
  <si>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</si>
  <si>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</si>
  <si>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</si>
  <si>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</si>
  <si>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</si>
  <si>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</si>
  <si>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</si>
  <si>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</si>
  <si>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</si>
  <si>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</si>
  <si>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</si>
  <si>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</si>
  <si>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</si>
  <si>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</si>
  <si>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</si>
  <si>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</si>
  <si>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</si>
  <si>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</si>
  <si>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</si>
  <si>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</si>
  <si>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</si>
  <si>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</si>
  <si>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</si>
  <si>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</si>
  <si>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</si>
  <si>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</si>
  <si>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</si>
  <si>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</si>
  <si>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</si>
  <si>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</si>
  <si>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</si>
  <si>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</si>
  <si>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</si>
  <si>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</si>
  <si>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</si>
  <si>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</si>
  <si>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</si>
  <si>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</si>
  <si>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</si>
  <si>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</si>
  <si>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</si>
  <si>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</si>
  <si>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</si>
  <si>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</si>
  <si>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</si>
  <si>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</si>
  <si>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</si>
  <si>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</si>
  <si>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</si>
  <si>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</si>
  <si>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</si>
  <si>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</si>
  <si>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</si>
  <si>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</si>
  <si>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</si>
  <si>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</si>
  <si>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</si>
  <si>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</si>
  <si>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</si>
  <si>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</si>
  <si>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</si>
  <si>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</si>
  <si>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</si>
  <si>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</si>
  <si>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</si>
  <si>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</si>
  <si>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</si>
  <si>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</si>
  <si>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</si>
  <si>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</si>
  <si>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</si>
  <si>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</si>
  <si>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</si>
  <si>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</si>
  <si>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</si>
  <si>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</si>
  <si>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</si>
  <si>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</si>
  <si>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</si>
  <si>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</si>
  <si>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</si>
  <si>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</si>
  <si>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</si>
  <si>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</si>
  <si>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</si>
  <si>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</si>
  <si>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</si>
  <si>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</si>
  <si>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</si>
  <si>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</si>
  <si>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</si>
  <si>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</si>
  <si>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</si>
  <si>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</si>
  <si>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</si>
  <si>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</si>
  <si>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</si>
  <si>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</si>
  <si>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</si>
  <si>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</si>
  <si>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</si>
  <si>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</si>
  <si>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</si>
  <si>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</si>
  <si>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</si>
  <si>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</si>
  <si>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</si>
  <si>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</si>
  <si>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</si>
  <si>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</si>
  <si>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</si>
  <si>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</si>
  <si>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</si>
  <si>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</si>
  <si>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</si>
  <si>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</si>
  <si>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</si>
  <si>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</si>
  <si>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</si>
  <si>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</si>
  <si>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</si>
  <si>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</si>
  <si>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</si>
  <si>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</si>
  <si>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</si>
  <si>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</si>
  <si>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</si>
  <si>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</si>
  <si>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</si>
  <si>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</si>
  <si>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</si>
  <si>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</si>
  <si>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</si>
  <si>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</si>
  <si>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</si>
  <si>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</si>
  <si>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</si>
  <si>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</si>
  <si>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</si>
  <si>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</si>
  <si>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</si>
  <si>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</si>
  <si>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</si>
  <si>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</si>
  <si>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</si>
  <si>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</si>
  <si>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</si>
  <si>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</si>
  <si>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</si>
  <si>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</si>
  <si>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</si>
  <si>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</si>
  <si>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</si>
  <si>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</si>
  <si>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</si>
  <si>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</si>
  <si>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</si>
  <si>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</si>
  <si>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</si>
  <si>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</si>
  <si>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</si>
  <si>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</si>
  <si>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</si>
  <si>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</si>
  <si>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</si>
  <si>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</si>
  <si>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</si>
  <si>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</si>
  <si>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</si>
  <si>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</si>
  <si>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</si>
  <si>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</si>
  <si>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</si>
  <si>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CTG121030       </t>
  </si>
  <si>
    <t xml:space="preserve">     VBA123036       </t>
  </si>
  <si>
    <t>2251.10</t>
  </si>
  <si>
    <t>2251.11</t>
  </si>
  <si>
    <t xml:space="preserve">     CII121029       </t>
  </si>
  <si>
    <t xml:space="preserve">     CTG123018       </t>
  </si>
  <si>
    <t xml:space="preserve">     HDB124006       </t>
  </si>
  <si>
    <t>2251.12</t>
  </si>
  <si>
    <t xml:space="preserve">     LPB123008       </t>
  </si>
  <si>
    <t xml:space="preserve">     HDBC7Y202302    </t>
  </si>
  <si>
    <t>4. Ngày lập báo cáo: 09/09/2024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</si>
</sst>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J15" sqref="J15"/>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8</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357</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{'SheetId':'0e67e680-b807-4d33-99c0-7b78881f5ae3','UId':'9cbd5645-d1cc-4c66-9f84-d2f549c40baa','Col':4,'Row':3,'Format':'numberic','Value':'14736674370','TargetCode':''}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{'SheetId':'0e67e680-b807-4d33-99c0-7b78881f5ae3','UId':'99e568e1-5c2c-4711-855d-7b59f3d1cab6','Col':5,'Row':3,'Format':'numberic','Value':'33368040842','TargetCode':''}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{'SheetId':'0e67e680-b807-4d33-99c0-7b78881f5ae3','UId':'c69da7a3-02da-4c71-9ebc-1684c54f1afc','Col':6,'Row':3,'Format':'numberic','Value':'10.1396280477394','TargetCode':''}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{'SheetId':'0e67e680-b807-4d33-99c0-7b78881f5ae3','UId':'8adc06ea-6b87-4c42-b656-c6dbc003e2fd','Col':4,'Row':4,'Format':'numberic','Value':'6136674370','TargetCode':''}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{'SheetId':'0e67e680-b807-4d33-99c0-7b78881f5ae3','UId':'6d8a8286-837d-4b56-8e74-bffdec60ea94','Col':5,'Row':4,'Format':'numberic','Value':'24768040842','TargetCode':''}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{'SheetId':'0e67e680-b807-4d33-99c0-7b78881f5ae3','UId':'ffa81c56-9ecf-4052-9678-78afb3d3ebc8','Col':6,'Row':4,'Format':'numberic','Value':'30.1742929055878','TargetCode':''}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{'SheetId':'0e67e680-b807-4d33-99c0-7b78881f5ae3','UId':'ff256832-31a8-4b18-a932-43bc9d1665b9','Col':4,'Row':6,'ColDynamic':4,'RowDynamic':5,'Format':'numberic','Value':'8600000000','TargetCode':''}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{'SheetId':'0e67e680-b807-4d33-99c0-7b78881f5ae3','UId':'a91ef888-5216-4368-893d-4bf54555e048','Col':5,'Row':6,'ColDynamic':5,'RowDynamic':5,'Format':'numberic','Value':'8600000000','TargetCode':''}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{'SheetId':'0e67e680-b807-4d33-99c0-7b78881f5ae3','UId':'0872eb3d-591d-41ae-88b3-07cc186bb076','Col':6,'Row':6,'ColDynamic':6,'RowDynamic':5,'Format':'numberic','Value':'6.88','TargetCode':''}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{'SheetId':'0e67e680-b807-4d33-99c0-7b78881f5ae3','UId':'c59bc369-ef6c-4ae7-8932-3d3cd7b0f999','Col':4,'Row':8,'ColDynamic':4,'RowDynamic':9,'Format':'numberic','Value':'253934702296','TargetCode':''}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{'SheetId':'0e67e680-b807-4d33-99c0-7b78881f5ae3','UId':'71da1168-8366-41b4-a97a-ac130f3a71ab','Col':5,'Row':8,'ColDynamic':5,'RowDynamic':9,'Format':'numberic','Value':'245666048525','TargetCode':''}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{'SheetId':'0e67e680-b807-4d33-99c0-7b78881f5ae3','UId':'3c022ada-eb27-4aed-bf94-d517130be29a','Col':6,'Row':8,'ColDynamic':6,'RowDynamic':9,'Format':'numberic','Value':'1.51200351744517','TargetCode':''}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{'SheetId':'0e67e680-b807-4d33-99c0-7b78881f5ae3','UId':'aaa47aee-de9e-4a72-aaac-e89970beaace','Col':4,'Row':13,'ColDynamic':4,'RowDynamic':12,'Format':'numberic','Value':'4837436726','TargetCode':''}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{'SheetId':'0e67e680-b807-4d33-99c0-7b78881f5ae3','UId':'c31cdabe-83ce-456c-8300-7b06d46f81cc','Col':5,'Row':13,'ColDynamic':5,'RowDynamic':12,'Format':'numberic','Value':'8472048785','TargetCode':''}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{'SheetId':'0e67e680-b807-4d33-99c0-7b78881f5ae3','UId':'df064eb2-539c-42cd-9667-ecd8effb04f7','Col':6,'Row':13,'ColDynamic':6,'RowDynamic':12,'Format':'numberic','Value':'7.87339461113346','TargetCode':''}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{'SheetId':'0e67e680-b807-4d33-99c0-7b78881f5ae3','UId':'4db3253d-9c46-4d6e-918f-a429377ea210','Col':4,'Row':16,'Format':'numberic','Value':'1859661797','TargetCode':''}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{'SheetId':'0e67e680-b807-4d33-99c0-7b78881f5ae3','UId':'1b5619ce-07bd-4f38-b89d-ff10d4440cfc','Col':5,'Row':16,'Format':'numberic','Value':'1722824677','TargetCode':''}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{'SheetId':'0e67e680-b807-4d33-99c0-7b78881f5ae3','UId':'e662b89a-1c2d-4d21-94c4-5d786440cb11','Col':6,'Row':16,'Format':'numberic','Value':'0.680136210020013','TargetCode':''}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{'SheetId':'0e67e680-b807-4d33-99c0-7b78881f5ae3','UId':'fd93a4a0-c67a-4490-8678-85ab28c59627','Col':4,'Row':21,'ColDynamic':4,'RowDynamic':20,'Format':'numberic','Value':'25117150000','TargetCode':''}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 ','TargetCode':''}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{'SheetId':'0e67e680-b807-4d33-99c0-7b78881f5ae3','UId':'9165401c-9eab-437b-81ae-d4feb80e4e2f','Col':4,'Row':30,'Format':'numberic','Value':'300485625189','TargetCode':''}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{'SheetId':'0e67e680-b807-4d33-99c0-7b78881f5ae3','UId':'a439d206-4c67-47d4-afcd-d4f8e627acf1','Col':5,'Row':30,'Format':'numberic','Value':'289228962829','TargetCode':''}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{'SheetId':'0e67e680-b807-4d33-99c0-7b78881f5ae3','UId':'8906c8be-ac8d-4de9-aebb-1de6b88d0a22','Col':6,'Row':30,'Format':'numberic','Value':'1.73944622303595','TargetCode':''}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{'SheetId':'0e67e680-b807-4d33-99c0-7b78881f5ae3','UId':'6823b56c-6355-4646-a028-45bac846780f','Col':4,'Row':37,'Format':'numberic','Value':'2334601402','TargetCode':''}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{'SheetId':'0e67e680-b807-4d33-99c0-7b78881f5ae3','UId':'3318279c-387a-4099-bb92-e31c1fe449fe','Col':5,'Row':37,'Format':'numberic','Value':'3026684522','TargetCode':''}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{'SheetId':'0e67e680-b807-4d33-99c0-7b78881f5ae3','UId':'4e4bdcf0-80c6-4aab-a280-ce14045479a2','Col':6,'Row':37,'Format':'numberic','Value':'0.676356391978582','TargetCode':''}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{'SheetId':'0e67e680-b807-4d33-99c0-7b78881f5ae3','UId':'3c70b8a9-b1ec-43c2-876f-82404e71a395','Col':4,'Row':40,'Format':'numberic','Value':'2334601402','TargetCode':''}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{'SheetId':'0e67e680-b807-4d33-99c0-7b78881f5ae3','UId':'12d35449-1610-445d-a82a-ca6aa3c24666','Col':5,'Row':40,'Format':'numberic','Value':'3026684522','TargetCode':''}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{'SheetId':'0e67e680-b807-4d33-99c0-7b78881f5ae3','UId':'12315a60-eed3-4b10-a10c-2f67a18ee638','Col':6,'Row':40,'Format':'numberic','Value':'0.676356391978582','TargetCode':''}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{'SheetId':'0e67e680-b807-4d33-99c0-7b78881f5ae3','UId':'47fa62ea-4432-4646-9d4f-ee5aab71af85','Col':4,'Row':41,'Format':'numberic','Value':'298151023787','TargetCode':''}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{'SheetId':'0e67e680-b807-4d33-99c0-7b78881f5ae3','UId':'3afb4556-da28-46fc-a2b2-36ba72752042','Col':5,'Row':41,'Format':'numberic','Value':'286202278307','TargetCode':''}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{'SheetId':'0e67e680-b807-4d33-99c0-7b78881f5ae3','UId':'76b3aaa6-980e-4c01-b289-c500e2a6bc24','Col':6,'Row':41,'Format':'numberic','Value':'1.76112127088009','TargetCode':''}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{'SheetId':'0e67e680-b807-4d33-99c0-7b78881f5ae3','UId':'7104513d-d6f9-4449-8a07-2e2ffcb96545','Col':4,'Row':42,'Format':'numberic','Value':'21025441.37','TargetCode':''}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{'SheetId':'0e67e680-b807-4d33-99c0-7b78881f5ae3','UId':'3e6dbc06-a87f-42e5-8f05-e55e94914d01','Col':5,'Row':42,'Format':'numberic','Value':'20262693.12','TargetCode':''}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{'SheetId':'0e67e680-b807-4d33-99c0-7b78881f5ae3','UId':'f428fa58-01e3-47d4-8c5d-1c46168be529','Col':6,'Row':42,'Format':'numberic','Value':'1.62732503130372','TargetCode':''}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{'SheetId':'0e67e680-b807-4d33-99c0-7b78881f5ae3','UId':'4e4f6161-da0f-463f-8dd1-39772b1d4eda','Col':4,'Row':43,'Format':'numberic','Value':'14180.48','TargetCode':''}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{'SheetId':'0e67e680-b807-4d33-99c0-7b78881f5ae3','UId':'4a847a8c-942e-443a-8eae-7a36b88630ea','Col':5,'Row':43,'Format':'numberic','Value':'14124.59','TargetCode':''}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{'SheetId':'0e67e680-b807-4d33-99c0-7b78881f5ae3','UId':'b1a27640-3dfd-4efe-90b1-884e8ae97752','Col':6,'Row':43,'Format':'numberic','Value':'1.08221833511916','TargetCode':''}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{'SheetId':'9e57442d-faa2-4732-bfe8-6082c7f4cc3b','UId':'1ab6082b-49bd-46b5-a368-d8740fb12834','Col':4,'Row':2,'Format':'numberic','Value':'2048452398','TargetCode':''}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{'SheetId':'9e57442d-faa2-4732-bfe8-6082c7f4cc3b','UId':'220cbdc8-4631-4f07-a522-f901ab9a56b6','Col':5,'Row':2,'Format':'numberic','Value':'1944475589','TargetCode':''}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{'SheetId':'9e57442d-faa2-4732-bfe8-6082c7f4cc3b','UId':'44591e3f-5579-49aa-bc70-68808b3d1875','Col':6,'Row':2,'Format':'numberic','Value':'13695748240','TargetCode':''}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{'SheetId':'9e57442d-faa2-4732-bfe8-6082c7f4cc3b','UId':'469f6a2b-25ef-4e27-93c5-0caee9db4d81','Col':4,'Row':5,'ColDynamic':4,'RowDynamic':4,'Format':'numberic','Value':'1760150971','TargetCode':''}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{'SheetId':'9e57442d-faa2-4732-bfe8-6082c7f4cc3b','UId':'7b8d3f89-6827-40c2-b297-cf7a42237b42','Col':5,'Row':5,'ColDynamic':5,'RowDynamic':4,'Format':'numberic','Value':'1501216978','TargetCode':''}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{'SheetId':'9e57442d-faa2-4732-bfe8-6082c7f4cc3b','UId':'4ae5c9f2-f277-4de6-a00c-b59eae1b7410','Col':6,'Row':5,'ColDynamic':6,'RowDynamic':4,'Format':'numberic','Value':'9898830393','TargetCode':''}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{'SheetId':'9e57442d-faa2-4732-bfe8-6082c7f4cc3b','UId':'5cf117a3-96d2-4aaf-916d-02b16ba83420','Col':4,'Row':7,'ColDynamic':4,'RowDynamic':4,'Format':'numberic','Value':'288301427','TargetCode':''}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{'SheetId':'9e57442d-faa2-4732-bfe8-6082c7f4cc3b','UId':'89c23fea-c054-41d5-9d1e-0958d45c7a95','Col':5,'Row':7,'ColDynamic':5,'RowDynamic':4,'Format':'numberic','Value':'443258611','TargetCode':''}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{'SheetId':'9e57442d-faa2-4732-bfe8-6082c7f4cc3b','UId':'d5829e20-95a8-4535-904c-7e09f2cdc9f2','Col':6,'Row':7,'ColDynamic':6,'RowDynamic':4,'Format':'numberic','Value':'3796917847','TargetCode':''}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{'SheetId':'9e57442d-faa2-4732-bfe8-6082c7f4cc3b','UId':'21f3c77c-886e-43f3-9ba5-fdc740bf45a7','Col':4,'Row':11,'ColDynamic':4,'RowDynamic':8,'Format':'numberic','Value':'372024240','TargetCode':''}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{'SheetId':'9e57442d-faa2-4732-bfe8-6082c7f4cc3b','UId':'fff53ed1-05e1-4ac8-8249-2f48edf9fa14','Col':5,'Row':11,'ColDynamic':5,'RowDynamic':8,'Format':'numberic','Value':'360046253','TargetCode':''}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{'SheetId':'9e57442d-faa2-4732-bfe8-6082c7f4cc3b','UId':'c1a4252e-e2cb-4233-bed1-d3afc836ccc8','Col':6,'Row':11,'ColDynamic':6,'RowDynamic':8,'Format':'numberic','Value':'2534210356','TargetCode':''}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{'SheetId':'9e57442d-faa2-4732-bfe8-6082c7f4cc3b','UId':'2b4c7218-ef2f-452d-80ea-cb1d29493e04','Col':4,'Row':12,'Format':'numberic','Value':'271988935','TargetCode':''}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{'SheetId':'9e57442d-faa2-4732-bfe8-6082c7f4cc3b','UId':'2916fb19-bceb-454d-ad42-4fc7a299a2a3','Col':5,'Row':12,'Format':'numberic','Value':'263566883','TargetCode':''}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{'SheetId':'9e57442d-faa2-4732-bfe8-6082c7f4cc3b','UId':'4e500903-fadf-4a73-8849-257ec68842d0','Col':6,'Row':12,'Format':'numberic','Value':'1834052861','TargetCode':''}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{'SheetId':'9e57442d-faa2-4732-bfe8-6082c7f4cc3b','UId':'157e5771-4dd4-4ed6-838c-69dd228515cd','Col':4,'Row':14,'ColDynamic':4,'RowDynamic':11,'Format':'numberic','Value':'33862705','TargetCode':''}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{'SheetId':'9e57442d-faa2-4732-bfe8-6082c7f4cc3b','UId':'1e7708d3-6d2b-4639-8d85-59b3c9bf16f5','Col':5,'Row':14,'ColDynamic':5,'RowDynamic':11,'Format':'numberic','Value':'32969926','TargetCode':''}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{'SheetId':'9e57442d-faa2-4732-bfe8-6082c7f4cc3b','UId':'18031c0a-5fc4-4a35-8331-a60cef3972fd','Col':6,'Row':14,'ColDynamic':6,'RowDynamic':11,'Format':'numberic','Value':'231087100','TargetCode':''}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{'SheetId':'9e57442d-faa2-4732-bfe8-6082c7f4cc3b','UId':'a66486eb-4505-4714-830d-ba2c3c0c6cd7','Col':6,'Row':17,'Format':'numberic','Value':'237600000','TargetCode':''}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{'SheetId':'9e57442d-faa2-4732-bfe8-6082c7f4cc3b','UId':'35799ba3-fea0-48d2-b27f-56054b206bd2','Col':4,'Row':24,'ColDynamic':4,'RowDynamic':23,'Format':'numberic','Value':'10248631','TargetCode':''}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{'SheetId':'9e57442d-faa2-4732-bfe8-6082c7f4cc3b','UId':'1863aaae-65a9-4f9f-9c5d-b3b2a95e519b','Col':5,'Row':24,'ColDynamic':5,'RowDynamic':23,'Format':'numberic','Value':'10248631','TargetCode':''}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{'SheetId':'9e57442d-faa2-4732-bfe8-6082c7f4cc3b','UId':'45a838e8-921d-463e-8daa-a5c771a772aa','Col':6,'Row':24,'ColDynamic':6,'RowDynamic':23,'Format':'numberic','Value':'80666644','TargetCode':''}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{'SheetId':'9e57442d-faa2-4732-bfe8-6082c7f4cc3b','UId':'3873886c-5e1c-44a4-ba3a-dae5f5accc8b','Col':6,'Row':26,'ColDynamic':6,'RowDynamic':19,'Format':'numberic','Value':'96000000','TargetCode':''}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{'SheetId':'9e57442d-faa2-4732-bfe8-6082c7f4cc3b','UId':'581705f2-b558-44e2-8b63-817b7dd987f8','Col':4,'Row':29,'Format':'numberic','Value':'677598','TargetCode':''}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{'SheetId':'9e57442d-faa2-4732-bfe8-6082c7f4cc3b','UId':'a342e52b-1996-43bd-aad7-3f3a098098b1','Col':5,'Row':29,'Format':'numberic','Value':'677598','TargetCode':''}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{'SheetId':'9e57442d-faa2-4732-bfe8-6082c7f4cc3b','UId':'ae6443cc-5c55-4f1a-a361-ff2dd22018a3','Col':6,'Row':29,'Format':'numberic','Value':'5333352','TargetCode':''}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{'SheetId':'9e57442d-faa2-4732-bfe8-6082c7f4cc3b','UId':'22eae942-46a3-4663-8bad-854ee399b27a','Col':4,'Row':32,'Format':'numberic','Value':'11848176','TargetCode':''}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{'SheetId':'9e57442d-faa2-4732-bfe8-6082c7f4cc3b','UId':'e86bd792-47df-41d4-b178-07deae52a1d3','Col':5,'Row':32,'Format':'numberic','Value':'10272505','TargetCode':''}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{'SheetId':'9e57442d-faa2-4732-bfe8-6082c7f4cc3b','UId':'38ae0936-1d1f-43c1-92bd-8403ec08cfeb','Col':6,'Row':32,'Format':'numberic','Value':'37276240','TargetCode':''}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{'SheetId':'9e57442d-faa2-4732-bfe8-6082c7f4cc3b','UId':'a2f958ce-55fd-4741-a0a1-bdcf0dd1c8ec','Col':4,'Row':35,'Format':'numberic','Value':'1698195','TargetCode':''}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{'SheetId':'9e57442d-faa2-4732-bfe8-6082c7f4cc3b','UId':'393bdfde-2176-402e-9b16-331c74ac5995','Col':5,'Row':35,'Format':'numberic','Value':'610710','TargetCode':''}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{'SheetId':'9e57442d-faa2-4732-bfe8-6082c7f4cc3b','UId':'61a21fd4-9c85-4c00-b1f5-a006461b16c9','Col':6,'Row':35,'Format':'numberic','Value':'12194159','TargetCode':''}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{'SheetId':'9e57442d-faa2-4732-bfe8-6082c7f4cc3b','UId':'c95f90f6-640a-4331-b0e8-54422c753940','Col':4,'Row':38,'Format':'numberic','Value':'1676428158','TargetCode':''}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{'SheetId':'9e57442d-faa2-4732-bfe8-6082c7f4cc3b','UId':'19caeda8-1e5a-4518-8250-4c15acb82c48','Col':5,'Row':38,'Format':'numberic','Value':'1584429336','TargetCode':''}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{'SheetId':'9e57442d-faa2-4732-bfe8-6082c7f4cc3b','UId':'d743182c-5853-46f3-8604-ad3aa58840b8','Col':6,'Row':38,'Format':'numberic','Value':'11161537884','TargetCode':''}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{'SheetId':'9e57442d-faa2-4732-bfe8-6082c7f4cc3b','UId':'5fb4cc84-0a90-4cae-ba19-392c839af798','Col':4,'Row':39,'Format':'numberic','Value':'-521511331','TargetCode':''}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{'SheetId':'9e57442d-faa2-4732-bfe8-6082c7f4cc3b','UId':'c14dbefc-c01b-44b0-a577-6f17c0396290','Col':5,'Row':39,'Format':'numberic','Value':'725869480','TargetCode':''}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{'SheetId':'9e57442d-faa2-4732-bfe8-6082c7f4cc3b','UId':'d1eb0ab7-7a60-49c8-b8aa-39c894436edb','Col':6,'Row':39,'Format':'numberic','Value':'136286762','TargetCode':''}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{'SheetId':'9e57442d-faa2-4732-bfe8-6082c7f4cc3b','UId':'7dc5398f-c841-400c-850b-875a5c468e05','Col':4,'Row':40,'Format':'numberic','Value':'-112561493','TargetCode':''}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{'SheetId':'9e57442d-faa2-4732-bfe8-6082c7f4cc3b','UId':'fa4fb11d-bd81-48b0-9ef6-a4ff2cd9d48a','Col':5,'Row':40,'Format':'numberic','Value':'257320651','TargetCode':''}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{'SheetId':'9e57442d-faa2-4732-bfe8-6082c7f4cc3b','UId':'73bb9d14-e1ea-4394-a083-b8a649641cf9','Col':6,'Row':40,'Format':'numberic','Value':'91083775','TargetCode':''}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{'SheetId':'9e57442d-faa2-4732-bfe8-6082c7f4cc3b','UId':'bab2e1a7-20d5-41fd-881b-9a21514bfc4f','Col':4,'Row':41,'Format':'numberic','Value':'-408949838','TargetCode':''}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{'SheetId':'9e57442d-faa2-4732-bfe8-6082c7f4cc3b','UId':'128100c2-b671-4904-a5a9-41069ed12784','Col':5,'Row':41,'Format':'numberic','Value':'468548829','TargetCode':''}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{'SheetId':'9e57442d-faa2-4732-bfe8-6082c7f4cc3b','UId':'04b06e65-b2eb-4858-bb0b-d72c0270f1f6','Col':6,'Row':41,'Format':'numberic','Value':'45202987','TargetCode':''}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{'SheetId':'9e57442d-faa2-4732-bfe8-6082c7f4cc3b','UId':'0c34f541-ad2d-4bff-9fce-284295e89335','Col':4,'Row':42,'Format':'numberic','Value':'1154916827','TargetCode':''}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{'SheetId':'9e57442d-faa2-4732-bfe8-6082c7f4cc3b','UId':'a1069390-e9a5-41a9-8d0c-f5931f68451d','Col':5,'Row':42,'Format':'numberic','Value':'2310298816','TargetCode':''}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{'SheetId':'9e57442d-faa2-4732-bfe8-6082c7f4cc3b','UId':'943a903f-8f0c-48d3-9a7d-d0f797c51f06','Col':6,'Row':42,'Format':'numberic','Value':'11297824646','TargetCode':''}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{'SheetId':'9e57442d-faa2-4732-bfe8-6082c7f4cc3b','UId':'14ba2d4e-fc98-469f-8702-009a93d663bf','Col':4,'Row':43,'Format':'numberic','Value':'286202278307','TargetCode':''}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{'SheetId':'9e57442d-faa2-4732-bfe8-6082c7f4cc3b','UId':'46dc8404-c63b-42c5-af20-35a421a3b5ab','Col':5,'Row':43,'Format':'numberic','Value':'273398661058','TargetCode':''}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{'SheetId':'9e57442d-faa2-4732-bfe8-6082c7f4cc3b','UId':'a1137c7a-72fe-4907-952f-0a4daf353a5c','Col':6,'Row':43,'Format':'numberic','Value':'181281309881','TargetCode':''}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{'SheetId':'9e57442d-faa2-4732-bfe8-6082c7f4cc3b','UId':'ae182ae4-ecb8-4b3e-87b1-02fe2b8c8c6e','Col':4,'Row':44,'Format':'numberic','Value':'11948745480','TargetCode':''}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{'SheetId':'9e57442d-faa2-4732-bfe8-6082c7f4cc3b','UId':'c7c70708-3a08-4a71-8b5b-958036d28d83','Col':5,'Row':44,'Format':'numberic','Value':'12803617249','TargetCode':''}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{'SheetId':'9e57442d-faa2-4732-bfe8-6082c7f4cc3b','UId':'b56d1f06-ac4a-4581-bd76-0a7116bb9601','Col':6,'Row':44,'Format':'numberic','Value':'116869713906','TargetCode':''}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{'SheetId':'9e57442d-faa2-4732-bfe8-6082c7f4cc3b','UId':'071f8b6b-411a-4479-a1e0-68ae4989d4d4','Col':4,'Row':45,'Format':'numberic','Value':'1154916827','TargetCode':''}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{'SheetId':'9e57442d-faa2-4732-bfe8-6082c7f4cc3b','UId':'649fe867-7540-4d27-809f-914ad09af55e','Col':5,'Row':45,'Format':'numberic','Value':'2310298816','TargetCode':''}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{'SheetId':'9e57442d-faa2-4732-bfe8-6082c7f4cc3b','UId':'ce2f8942-9d48-4663-bc86-864ddeb2e9fb','Col':6,'Row':45,'Format':'numberic','Value':'11297824646','TargetCode':''}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{'SheetId':'9e57442d-faa2-4732-bfe8-6082c7f4cc3b','UId':'26da4aec-6928-4f66-88a5-fdfd0ee643e5','Col':4,'Row':47,'Format':'numberic','Value':'10793828653','TargetCode':''}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{'SheetId':'9e57442d-faa2-4732-bfe8-6082c7f4cc3b','UId':'9b98b4cd-1dc6-4f10-9fcd-3b02154fc346','Col':5,'Row':47,'Format':'numberic','Value':'10493318433','TargetCode':''}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{'SheetId':'9e57442d-faa2-4732-bfe8-6082c7f4cc3b','UId':'ab589e24-1208-4602-83e1-3b0d9a9ddac2','Col':6,'Row':47,'Format':'numberic','Value':'105571889260','TargetCode':''}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{'SheetId':'9e57442d-faa2-4732-bfe8-6082c7f4cc3b','UId':'a1e12271-7d9c-46e1-be1f-d3831e97dba6','Col':4,'Row':48,'Format':'numberic','Value':'298151023787','TargetCode':''}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{'SheetId':'9e57442d-faa2-4732-bfe8-6082c7f4cc3b','UId':'85d94755-db4c-439e-8336-6cbb28df62be','Col':5,'Row':48,'Format':'numberic','Value':'286202278307','TargetCode':''}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{'SheetId':'9e57442d-faa2-4732-bfe8-6082c7f4cc3b','UId':'d8a625ed-973b-4579-990b-8dd486f640c5','Col':6,'Row':48,'Format':'numberic','Value':'298151023787','TargetCode':''}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25),",'Row':",ROW(BCDanhMucDauTu_06029!A25),",","'ColDynamic':",COLUMN(BCDanhMucDauTu_06029!A26),",","'RowDynamic':",ROW(BCDanhMucDauTu_06029!A26),",","'Format':'numberic'",",'Value':'",SUBSTITUTE(BCDanhMucDauTu_06029!A25,"'","\'"),"','TargetCode':''}")</f>
        <v>{'SheetId':'1deb9a6e-dc5a-4908-87cc-034ee9747e20','UId':'b8c20cc2-e76a-461c-ace9-e83abfcc1775','Col':1,'Row':25,'ColDynamic':1,'RowDynamic':26,'Format':'numberic','Value':' ','TargetCode':''}</v>
      </c>
    </row>
    <row r="308" spans="1:1" x14ac:dyDescent="0.2">
      <c r="A308" t="str">
        <f>CONCATENATE("{'SheetId':'1deb9a6e-dc5a-4908-87cc-034ee9747e20'",",","'UId':'e6fa0887-9c0a-49b1-a5d5-d55f5bee7d17'",",'Col':",COLUMN(BCDanhMucDauTu_06029!B25),",'Row':",ROW(BCDanhMucDauTu_06029!B25),",","'ColDynamic':",COLUMN(BCDanhMucDauTu_06029!B26),",","'RowDynamic':",ROW(BCDanhMucDauTu_06029!B26),",","'Format':'string'",",'Value':'",SUBSTITUTE(BCDanhMucDauTu_06029!B25,"'","\'"),"','TargetCode':''}")</f>
        <v>{'SheetId':'1deb9a6e-dc5a-4908-87cc-034ee9747e20','UId':'e6fa0887-9c0a-49b1-a5d5-d55f5bee7d17','Col':2,'Row':25,'ColDynamic':2,'RowDynamic':26,'Format':'string','Value':'Tổng','TargetCode':''}</v>
      </c>
    </row>
    <row r="309" spans="1:1" x14ac:dyDescent="0.2">
      <c r="A309" t="str">
        <f>CONCATENATE("{'SheetId':'1deb9a6e-dc5a-4908-87cc-034ee9747e20'",",","'UId':'6a029111-438c-4c2c-a425-15433a16ea47'",",'Col':",COLUMN(BCDanhMucDauTu_06029!C25),",'Row':",ROW(BCDanhMucDauTu_06029!C25),",","'ColDynamic':",COLUMN(BCDanhMucDauTu_06029!C26),",","'RowDynamic':",ROW(BCDanhMucDauTu_06029!C26),",","'Format':'numberic'",",'Value':'",SUBSTITUTE(BCDanhMucDauTu_06029!C25,"'","\'"),"','TargetCode':''}")</f>
        <v>{'SheetId':'1deb9a6e-dc5a-4908-87cc-034ee9747e20','UId':'6a029111-438c-4c2c-a425-15433a16ea47','Col':3,'Row':25,'ColDynamic':3,'RowDynamic':26,'Format':'numberic','Value':'2252','TargetCode':''}</v>
      </c>
    </row>
    <row r="310" spans="1:1" x14ac:dyDescent="0.2">
      <c r="A310" t="str">
        <f>CONCATENATE("{'SheetId':'1deb9a6e-dc5a-4908-87cc-034ee9747e20'",",","'UId':'2af5b400-8abe-46e3-8b64-7efb4d13db84'",",'Col':",COLUMN(BCDanhMucDauTu_06029!D25),",'Row':",ROW(BCDanhMucDauTu_06029!D25),",","'ColDynamic':",COLUMN(BCDanhMucDauTu_06029!D26),",","'RowDynamic':",ROW(BCDanhMucDauTu_06029!D26),",","'Format':'numberic'",",'Value':'",SUBSTITUTE(BCDanhMucDauTu_06029!D25,"'","\'"),"','TargetCode':''}")</f>
        <v>{'SheetId':'1deb9a6e-dc5a-4908-87cc-034ee9747e20','UId':'2af5b400-8abe-46e3-8b64-7efb4d13db84','Col':4,'Row':25,'ColDynamic':4,'RowDynamic':26,'Format':'numberic','Value':'2208035','TargetCode':''}</v>
      </c>
    </row>
    <row r="311" spans="1:1" x14ac:dyDescent="0.2">
      <c r="A311" t="str">
        <f>CONCATENATE("{'SheetId':'1deb9a6e-dc5a-4908-87cc-034ee9747e20'",",","'UId':'142640d6-6a87-400c-bc3e-fd34124b8a95'",",'Col':",COLUMN(BCDanhMucDauTu_06029!E25),",'Row':",ROW(BCDanhMucDauTu_06029!E25),",","'ColDynamic':",COLUMN(BCDanhMucDauTu_06029!E26),",","'RowDynamic':",ROW(BCDanhMucDauTu_06029!E26),",","'Format':'numberic'",",'Value':'",SUBSTITUTE(BCDanhMucDauTu_06029!E25,"'","\'"),"','TargetCode':''}")</f>
        <v>{'SheetId':'1deb9a6e-dc5a-4908-87cc-034ee9747e20','UId':'142640d6-6a87-400c-bc3e-fd34124b8a95','Col':5,'Row':25,'ColDynamic':5,'RowDynamic':26,'Format':'numberic','Value':'','TargetCode':''}</v>
      </c>
    </row>
    <row r="312" spans="1:1" x14ac:dyDescent="0.2">
      <c r="A312" t="str">
        <f>CONCATENATE("{'SheetId':'1deb9a6e-dc5a-4908-87cc-034ee9747e20'",",","'UId':'a4748164-33b9-46bd-8561-e8b3f76700ee'",",'Col':",COLUMN(BCDanhMucDauTu_06029!F25),",'Row':",ROW(BCDanhMucDauTu_06029!F25),",","'ColDynamic':",COLUMN(BCDanhMucDauTu_06029!F26),",","'RowDynamic':",ROW(BCDanhMucDauTu_06029!F26),",","'Format':'numberic'",",'Value':'",SUBSTITUTE(BCDanhMucDauTu_06029!F25,"'","\'"),"','TargetCode':''}")</f>
        <v>{'SheetId':'1deb9a6e-dc5a-4908-87cc-034ee9747e20','UId':'a4748164-33b9-46bd-8561-e8b3f76700ee','Col':6,'Row':25,'ColDynamic':6,'RowDynamic':26,'Format':'numberic','Value':'220761633803','TargetCode':''}</v>
      </c>
    </row>
    <row r="313" spans="1:1" x14ac:dyDescent="0.2">
      <c r="A313" t="str">
        <f>CONCATENATE("{'SheetId':'1deb9a6e-dc5a-4908-87cc-034ee9747e20'",",","'UId':'8b15b2dd-95b7-4075-8cb9-63831db4f74a'",",'Col':",COLUMN(BCDanhMucDauTu_06029!G25),",'Row':",ROW(BCDanhMucDauTu_06029!G25),",","'ColDynamic':",COLUMN(BCDanhMucDauTu_06029!G26),",","'RowDynamic':",ROW(BCDanhMucDauTu_06029!G26),",","'Format':'numberic'",",'Value':'",SUBSTITUTE(BCDanhMucDauTu_06029!G25,"'","\'"),"','TargetCode':''}")</f>
        <v>{'SheetId':'1deb9a6e-dc5a-4908-87cc-034ee9747e20','UId':'8b15b2dd-95b7-4075-8cb9-63831db4f74a','Col':7,'Row':25,'ColDynamic':7,'RowDynamic':26,'Format':'numberic','Value':'0.734682844359509','TargetCode':''}</v>
      </c>
    </row>
    <row r="314" spans="1:1" x14ac:dyDescent="0.2">
      <c r="A314" t="str">
        <f>CONCATENATE("{'SheetId':'1deb9a6e-dc5a-4908-87cc-034ee9747e20'",",","'UId':'fe496e11-6071-47ac-9042-fb59341ce9d3'",",'Col':",COLUMN(BCDanhMucDauTu_06029!D26),",'Row':",ROW(BCDanhMucDauTu_06029!D26),",","'Format':'numberic'",",'Value':'",SUBSTITUTE(BCDanhMucDauTu_06029!D26,"'","\'"),"','TargetCode':''}")</f>
        <v>{'SheetId':'1deb9a6e-dc5a-4908-87cc-034ee9747e20','UId':'fe496e11-6071-47ac-9042-fb59341ce9d3','Col':4,'Row':26,'Format':'numberic','Value':' ','TargetCode':''}</v>
      </c>
    </row>
    <row r="315" spans="1:1" x14ac:dyDescent="0.2">
      <c r="A315" t="str">
        <f>CONCATENATE("{'SheetId':'1deb9a6e-dc5a-4908-87cc-034ee9747e20'",",","'UId':'8f08a933-d633-4287-845a-9819dc196996'",",'Col':",COLUMN(BCDanhMucDauTu_06029!E26),",'Row':",ROW(BCDanhMucDauTu_06029!E26),",","'Format':'numberic'",",'Value':'",SUBSTITUTE(BCDanhMucDauTu_06029!E26,"'","\'"),"','TargetCode':''}")</f>
        <v>{'SheetId':'1deb9a6e-dc5a-4908-87cc-034ee9747e20','UId':'8f08a933-d633-4287-845a-9819dc196996','Col':5,'Row':26,'Format':'numberic','Value':' ','TargetCode':''}</v>
      </c>
    </row>
    <row r="316" spans="1:1" x14ac:dyDescent="0.2">
      <c r="A316" t="str">
        <f>CONCATENATE("{'SheetId':'1deb9a6e-dc5a-4908-87cc-034ee9747e20'",",","'UId':'dad551f4-82a6-49f9-9019-06cb4c328a89'",",'Col':",COLUMN(BCDanhMucDauTu_06029!F26),",'Row':",ROW(BCDanhMucDauTu_06029!F26),",","'Format':'numberic'",",'Value':'",SUBSTITUTE(BCDanhMucDauTu_06029!F26,"'","\'"),"','TargetCode':''}")</f>
        <v>{'SheetId':'1deb9a6e-dc5a-4908-87cc-034ee9747e20','UId':'dad551f4-82a6-49f9-9019-06cb4c328a89','Col':6,'Row':26,'Format':'numberic','Value':' ','TargetCode':''}</v>
      </c>
    </row>
    <row r="317" spans="1:1" x14ac:dyDescent="0.2">
      <c r="A317" t="str">
        <f>CONCATENATE("{'SheetId':'1deb9a6e-dc5a-4908-87cc-034ee9747e20'",",","'UId':'7bf94847-0bfe-4d96-ab7a-1ce79d9343f5'",",'Col':",COLUMN(BCDanhMucDauTu_06029!G26),",'Row':",ROW(BCDanhMucDauTu_06029!G26),",","'Format':'numberic'",",'Value':'",SUBSTITUTE(BCDanhMucDauTu_06029!G26,"'","\'"),"','TargetCode':''}")</f>
        <v>{'SheetId':'1deb9a6e-dc5a-4908-87cc-034ee9747e20','UId':'7bf94847-0bfe-4d96-ab7a-1ce79d9343f5','Col':7,'Row':26,'Format':'numberic','Value':'','TargetCode':''}</v>
      </c>
    </row>
    <row r="318" spans="1:1" x14ac:dyDescent="0.2">
      <c r="A318" t="str">
        <f>CONCATENATE("{'SheetId':'1deb9a6e-dc5a-4908-87cc-034ee9747e20'",",","'UId':'55eed474-1147-4da3-9086-9e821874c0a4'",",'Col':",COLUMN(BCDanhMucDauTu_06029!A28),",'Row':",ROW(BCDanhMucDauTu_06029!A28),",","'ColDynamic':",COLUMN(BCDanhMucDauTu_06029!A31),",","'RowDynamic':",ROW(BCDanhMucDauTu_06029!A31),",","'Format':'numberic'",",'Value':'",SUBSTITUTE(BCDanhMucDauTu_06029!A28,"'","\'"),"','TargetCode':''}")</f>
        <v>{'SheetId':'1deb9a6e-dc5a-4908-87cc-034ee9747e20','UId':'55eed474-1147-4da3-9086-9e821874c0a4','Col':1,'Row':28,'ColDynamic':1,'RowDynamic':31,'Format':'numberic','Value':' ','TargetCode':''}</v>
      </c>
    </row>
    <row r="319" spans="1:1" x14ac:dyDescent="0.2">
      <c r="A319" t="str">
        <f>CONCATENATE("{'SheetId':'1deb9a6e-dc5a-4908-87cc-034ee9747e20'",",","'UId':'1c32b7bf-2ca1-44a0-8279-a8f01d6b7249'",",'Col':",COLUMN(BCDanhMucDauTu_06029!B28),",'Row':",ROW(BCDanhMucDauTu_06029!B28),",","'ColDynamic':",COLUMN(BCDanhMucDauTu_06029!B31),",","'RowDynamic':",ROW(BCDanhMucDauTu_06029!B31),",","'Format':'string'",",'Value':'",SUBSTITUTE(BCDanhMucDauTu_06029!B28,"'","\'"),"','TargetCode':''}")</f>
        <v>{'SheetId':'1deb9a6e-dc5a-4908-87cc-034ee9747e20','UId':'1c32b7bf-2ca1-44a0-8279-a8f01d6b7249','Col':2,'Row':28,'ColDynamic':2,'RowDynamic':31,'Format':'string','Value':'Tổng','TargetCode':''}</v>
      </c>
    </row>
    <row r="320" spans="1:1" x14ac:dyDescent="0.2">
      <c r="A320" t="str">
        <f>CONCATENATE("{'SheetId':'1deb9a6e-dc5a-4908-87cc-034ee9747e20'",",","'UId':'f6a0865a-7cc4-4bd5-9c41-171ccfbe8908'",",'Col':",COLUMN(BCDanhMucDauTu_06029!C28),",'Row':",ROW(BCDanhMucDauTu_06029!C28),",","'ColDynamic':",COLUMN(BCDanhMucDauTu_06029!C31),",","'RowDynamic':",ROW(BCDanhMucDauTu_06029!C31),",","'Format':'numberic'",",'Value':'",SUBSTITUTE(BCDanhMucDauTu_06029!C28,"'","\'"),"','TargetCode':''}")</f>
        <v>{'SheetId':'1deb9a6e-dc5a-4908-87cc-034ee9747e20','UId':'f6a0865a-7cc4-4bd5-9c41-171ccfbe8908','Col':3,'Row':28,'ColDynamic':3,'RowDynamic':31,'Format':'numberic','Value':'2254','TargetCode':''}</v>
      </c>
    </row>
    <row r="321" spans="1:1" x14ac:dyDescent="0.2">
      <c r="A321" t="str">
        <f>CONCATENATE("{'SheetId':'1deb9a6e-dc5a-4908-87cc-034ee9747e20'",",","'UId':'26677bc1-4784-4b02-a8da-eb1a17958c29'",",'Col':",COLUMN(BCDanhMucDauTu_06029!D28),",'Row':",ROW(BCDanhMucDauTu_06029!D28),",","'ColDynamic':",COLUMN(BCDanhMucDauTu_06029!D31),",","'RowDynamic':",ROW(BCDanhMucDauTu_06029!D31),",","'Format':'numberic'",",'Value':'",SUBSTITUTE(BCDanhMucDauTu_06029!D28,"'","\'"),"','TargetCode':''}")</f>
        <v>{'SheetId':'1deb9a6e-dc5a-4908-87cc-034ee9747e20','UId':'26677bc1-4784-4b02-a8da-eb1a17958c29','Col':4,'Row':28,'ColDynamic':4,'RowDynamic':31,'Format':'numberic','Value':' ','TargetCode':''}</v>
      </c>
    </row>
    <row r="322" spans="1:1" x14ac:dyDescent="0.2">
      <c r="A322" t="str">
        <f>CONCATENATE("{'SheetId':'1deb9a6e-dc5a-4908-87cc-034ee9747e20'",",","'UId':'8088aec8-68fc-443f-8fce-4f1788e831ff'",",'Col':",COLUMN(BCDanhMucDauTu_06029!E28),",'Row':",ROW(BCDanhMucDauTu_06029!E28),",","'ColDynamic':",COLUMN(BCDanhMucDauTu_06029!E31),",","'RowDynamic':",ROW(BCDanhMucDauTu_06029!E31),",","'Format':'numberic'",",'Value':'",SUBSTITUTE(BCDanhMucDauTu_06029!E28,"'","\'"),"','TargetCode':''}")</f>
        <v>{'SheetId':'1deb9a6e-dc5a-4908-87cc-034ee9747e20','UId':'8088aec8-68fc-443f-8fce-4f1788e831ff','Col':5,'Row':28,'ColDynamic':5,'RowDynamic':31,'Format':'numberic','Value':' ','TargetCode':''}</v>
      </c>
    </row>
    <row r="323" spans="1:1" x14ac:dyDescent="0.2">
      <c r="A323" t="str">
        <f>CONCATENATE("{'SheetId':'1deb9a6e-dc5a-4908-87cc-034ee9747e20'",",","'UId':'109895da-3858-4d8d-ab90-543bcf58b23e'",",'Col':",COLUMN(BCDanhMucDauTu_06029!F28),",'Row':",ROW(BCDanhMucDauTu_06029!F28),",","'ColDynamic':",COLUMN(BCDanhMucDauTu_06029!F31),",","'RowDynamic':",ROW(BCDanhMucDauTu_06029!F31),",","'Format':'numberic'",",'Value':'",SUBSTITUTE(BCDanhMucDauTu_06029!F28,"'","\'"),"','TargetCode':''}")</f>
        <v>{'SheetId':'1deb9a6e-dc5a-4908-87cc-034ee9747e20','UId':'109895da-3858-4d8d-ab90-543bcf58b23e','Col':6,'Row':28,'ColDynamic':6,'RowDynamic':31,'Format':'numberic','Value':' ','TargetCode':''}</v>
      </c>
    </row>
    <row r="324" spans="1:1" x14ac:dyDescent="0.2">
      <c r="A324" t="str">
        <f>CONCATENATE("{'SheetId':'1deb9a6e-dc5a-4908-87cc-034ee9747e20'",",","'UId':'b12319f9-b486-4e3c-968f-635c2693280b'",",'Col':",COLUMN(BCDanhMucDauTu_06029!G28),",'Row':",ROW(BCDanhMucDauTu_06029!G28),",","'ColDynamic':",COLUMN(BCDanhMucDauTu_06029!G31),",","'RowDynamic':",ROW(BCDanhMucDauTu_06029!G31),",","'Format':'numberic'",",'Value':'",SUBSTITUTE(BCDanhMucDauTu_06029!G28,"'","\'"),"','TargetCode':''}")</f>
        <v>{'SheetId':'1deb9a6e-dc5a-4908-87cc-034ee9747e20','UId':'b12319f9-b486-4e3c-968f-635c2693280b','Col':7,'Row':28,'ColDynamic':7,'RowDynamic':31,'Format':'numberic','Value':'','TargetCode':''}</v>
      </c>
    </row>
    <row r="325" spans="1:1" x14ac:dyDescent="0.2">
      <c r="A325" t="str">
        <f>CONCATENATE("{'SheetId':'1deb9a6e-dc5a-4908-87cc-034ee9747e20'",",","'UId':'740ad2fc-8f8c-4571-bfbb-d73a204a23fa'",",'Col':",COLUMN(BCDanhMucDauTu_06029!D29),",'Row':",ROW(BCDanhMucDauTu_06029!D29),",","'Format':'numberic'",",'Value':'",SUBSTITUTE(BCDanhMucDauTu_06029!D29,"'","\'"),"','TargetCode':''}")</f>
        <v>{'SheetId':'1deb9a6e-dc5a-4908-87cc-034ee9747e20','UId':'740ad2fc-8f8c-4571-bfbb-d73a204a23fa','Col':4,'Row':29,'Format':'numberic','Value':'2208035','TargetCode':''}</v>
      </c>
    </row>
    <row r="326" spans="1:1" x14ac:dyDescent="0.2">
      <c r="A326" t="str">
        <f>CONCATENATE("{'SheetId':'1deb9a6e-dc5a-4908-87cc-034ee9747e20'",",","'UId':'41643327-c3cb-4259-acbc-d10c8c939580'",",'Col':",COLUMN(BCDanhMucDauTu_06029!E29),",'Row':",ROW(BCDanhMucDauTu_06029!E29),",","'Format':'numberic'",",'Value':'",SUBSTITUTE(BCDanhMucDauTu_06029!E29,"'","\'"),"','TargetCode':''}")</f>
        <v>{'SheetId':'1deb9a6e-dc5a-4908-87cc-034ee9747e20','UId':'41643327-c3cb-4259-acbc-d10c8c939580','Col':5,'Row':29,'Format':'numberic','Value':'','TargetCode':''}</v>
      </c>
    </row>
    <row r="327" spans="1:1" x14ac:dyDescent="0.2">
      <c r="A327" t="str">
        <f>CONCATENATE("{'SheetId':'1deb9a6e-dc5a-4908-87cc-034ee9747e20'",",","'UId':'d007d564-0a98-45f4-94c4-a2e4056245bc'",",'Col':",COLUMN(BCDanhMucDauTu_06029!F29),",'Row':",ROW(BCDanhMucDauTu_06029!F29),",","'Format':'numberic'",",'Value':'",SUBSTITUTE(BCDanhMucDauTu_06029!F29,"'","\'"),"','TargetCode':''}")</f>
        <v>{'SheetId':'1deb9a6e-dc5a-4908-87cc-034ee9747e20','UId':'d007d564-0a98-45f4-94c4-a2e4056245bc','Col':6,'Row':29,'Format':'numberic','Value':'220761633803','TargetCode':''}</v>
      </c>
    </row>
    <row r="328" spans="1:1" x14ac:dyDescent="0.2">
      <c r="A328" t="str">
        <f>CONCATENATE("{'SheetId':'1deb9a6e-dc5a-4908-87cc-034ee9747e20'",",","'UId':'87b8e950-d5f9-45b4-8cfb-d8108dd16f8f'",",'Col':",COLUMN(BCDanhMucDauTu_06029!G29),",'Row':",ROW(BCDanhMucDauTu_06029!G29),",","'Format':'numberic'",",'Value':'",SUBSTITUTE(BCDanhMucDauTu_06029!G29,"'","\'"),"','TargetCode':''}")</f>
        <v>{'SheetId':'1deb9a6e-dc5a-4908-87cc-034ee9747e20','UId':'87b8e950-d5f9-45b4-8cfb-d8108dd16f8f','Col':7,'Row':29,'Format':'numberic','Value':'0.734682844359509','TargetCode':''}</v>
      </c>
    </row>
    <row r="329" spans="1:1" x14ac:dyDescent="0.2">
      <c r="A329" t="str">
        <f>CONCATENATE("{'SheetId':'1deb9a6e-dc5a-4908-87cc-034ee9747e20'",",","'UId':'70e2406f-94eb-466f-8d09-837ad44a449c'",",'Col':",COLUMN(BCDanhMucDauTu_06029!D30),",'Row':",ROW(BCDanhMucDauTu_06029!D30),",","'Format':'numberic'",",'Value':'",SUBSTITUTE(BCDanhMucDauTu_06029!D30,"'","\'"),"','TargetCode':''}")</f>
        <v>{'SheetId':'1deb9a6e-dc5a-4908-87cc-034ee9747e20','UId':'70e2406f-94eb-466f-8d09-837ad44a449c','Col':4,'Row':30,'Format':'numberic','Value':' ','TargetCode':''}</v>
      </c>
    </row>
    <row r="330" spans="1:1" x14ac:dyDescent="0.2">
      <c r="A330" t="str">
        <f>CONCATENATE("{'SheetId':'1deb9a6e-dc5a-4908-87cc-034ee9747e20'",",","'UId':'d0c68994-6723-45f4-a51b-ec4a1f1cb761'",",'Col':",COLUMN(BCDanhMucDauTu_06029!E30),",'Row':",ROW(BCDanhMucDauTu_06029!E30),",","'Format':'numberic'",",'Value':'",SUBSTITUTE(BCDanhMucDauTu_06029!E30,"'","\'"),"','TargetCode':''}")</f>
        <v>{'SheetId':'1deb9a6e-dc5a-4908-87cc-034ee9747e20','UId':'d0c68994-6723-45f4-a51b-ec4a1f1cb761','Col':5,'Row':30,'Format':'numberic','Value':' ','TargetCode':''}</v>
      </c>
    </row>
    <row r="331" spans="1:1" x14ac:dyDescent="0.2">
      <c r="A331" t="str">
        <f>CONCATENATE("{'SheetId':'1deb9a6e-dc5a-4908-87cc-034ee9747e20'",",","'UId':'6c78638c-c601-49bf-a9e5-d48c4258eadd'",",'Col':",COLUMN(BCDanhMucDauTu_06029!F30),",'Row':",ROW(BCDanhMucDauTu_06029!F30),",","'Format':'numberic'",",'Value':'",SUBSTITUTE(BCDanhMucDauTu_06029!F30,"'","\'"),"','TargetCode':''}")</f>
        <v>{'SheetId':'1deb9a6e-dc5a-4908-87cc-034ee9747e20','UId':'6c78638c-c601-49bf-a9e5-d48c4258eadd','Col':6,'Row':30,'Format':'numberic','Value':' ','TargetCode':''}</v>
      </c>
    </row>
    <row r="332" spans="1:1" x14ac:dyDescent="0.2">
      <c r="A332" t="str">
        <f>CONCATENATE("{'SheetId':'1deb9a6e-dc5a-4908-87cc-034ee9747e20'",",","'UId':'bb82eed3-a7c3-4954-be20-20a9717d4026'",",'Col':",COLUMN(BCDanhMucDauTu_06029!G30),",'Row':",ROW(BCDanhMucDauTu_06029!G30),",","'Format':'numberic'",",'Value':'",SUBSTITUTE(BCDanhMucDauTu_06029!G30,"'","\'"),"','TargetCode':''}")</f>
        <v>{'SheetId':'1deb9a6e-dc5a-4908-87cc-034ee9747e20','UId':'bb82eed3-a7c3-4954-be20-20a9717d4026','Col':7,'Row':30,'Format':'numberic','Value':'','TargetCode':''}</v>
      </c>
    </row>
    <row r="333" spans="1:1" x14ac:dyDescent="0.2">
      <c r="A333" t="str">
        <f>CONCATENATE("{'SheetId':'1deb9a6e-dc5a-4908-87cc-034ee9747e20'",",","'UId':'4fe6fd2f-049f-4c3b-a78b-58fd08d62d7d'",",'Col':",COLUMN(BCDanhMucDauTu_06029!A32),",'Row':",ROW(BCDanhMucDauTu_06029!A32),",","'ColDynamic':",COLUMN(BCDanhMucDauTu_06029!A35),",","'RowDynamic':",ROW(BCDanhMucDauTu_06029!A35),",","'Format':'numberic'",",'Value':'",SUBSTITUTE(BCDanhMucDauTu_06029!A32,"'","\'"),"','TargetCode':''}")</f>
        <v>{'SheetId':'1deb9a6e-dc5a-4908-87cc-034ee9747e20','UId':'4fe6fd2f-049f-4c3b-a78b-58fd08d62d7d','Col':1,'Row':32,'ColDynamic':1,'RowDynamic':35,'Format':'numberic','Value':' ','TargetCode':''}</v>
      </c>
    </row>
    <row r="334" spans="1:1" x14ac:dyDescent="0.2">
      <c r="A334" t="str">
        <f>CONCATENATE("{'SheetId':'1deb9a6e-dc5a-4908-87cc-034ee9747e20'",",","'UId':'21737fa5-5263-466a-9802-c554ec94ffeb'",",'Col':",COLUMN(BCDanhMucDauTu_06029!B32),",'Row':",ROW(BCDanhMucDauTu_06029!B32),",","'ColDynamic':",COLUMN(BCDanhMucDauTu_06029!B35),",","'RowDynamic':",ROW(BCDanhMucDauTu_06029!B35),",","'Format':'string'",",'Value':'",SUBSTITUTE(BCDanhMucDauTu_06029!B32,"'","\'"),"','TargetCode':''}")</f>
        <v>{'SheetId':'1deb9a6e-dc5a-4908-87cc-034ee9747e20','UId':'21737fa5-5263-466a-9802-c554ec94ffeb','Col':2,'Row':32,'ColDynamic':2,'RowDynamic':35,'Format':'string','Value':'Tổng','TargetCode':''}</v>
      </c>
    </row>
    <row r="335" spans="1:1" x14ac:dyDescent="0.2">
      <c r="A335" t="str">
        <f>CONCATENATE("{'SheetId':'1deb9a6e-dc5a-4908-87cc-034ee9747e20'",",","'UId':'b1780ae8-e3e9-4d68-b8e3-06dc22233b5c'",",'Col':",COLUMN(BCDanhMucDauTu_06029!C32),",'Row':",ROW(BCDanhMucDauTu_06029!C32),",","'ColDynamic':",COLUMN(BCDanhMucDauTu_06029!C35),",","'RowDynamic':",ROW(BCDanhMucDauTu_06029!C35),",","'Format':'numberic'",",'Value':'",SUBSTITUTE(BCDanhMucDauTu_06029!C32,"'","\'"),"','TargetCode':''}")</f>
        <v>{'SheetId':'1deb9a6e-dc5a-4908-87cc-034ee9747e20','UId':'b1780ae8-e3e9-4d68-b8e3-06dc22233b5c','Col':3,'Row':32,'ColDynamic':3,'RowDynamic':35,'Format':'numberic','Value':'2257','TargetCode':''}</v>
      </c>
    </row>
    <row r="336" spans="1:1" x14ac:dyDescent="0.2">
      <c r="A336" t="str">
        <f>CONCATENATE("{'SheetId':'1deb9a6e-dc5a-4908-87cc-034ee9747e20'",",","'UId':'fd0c415a-d2bc-42ee-b389-414f8400dae8'",",'Col':",COLUMN(BCDanhMucDauTu_06029!D32),",'Row':",ROW(BCDanhMucDauTu_06029!D32),",","'ColDynamic':",COLUMN(BCDanhMucDauTu_06029!D35),",","'RowDynamic':",ROW(BCDanhMucDauTu_06029!D35),",","'Format':'numberic'",",'Value':'",SUBSTITUTE(BCDanhMucDauTu_06029!D32,"'","\'"),"','TargetCode':''}")</f>
        <v>{'SheetId':'1deb9a6e-dc5a-4908-87cc-034ee9747e20','UId':'fd0c415a-d2bc-42ee-b389-414f8400dae8','Col':4,'Row':32,'ColDynamic':4,'RowDynamic':35,'Format':'numberic','Value':'                                               ','TargetCode':''}</v>
      </c>
    </row>
    <row r="337" spans="1:1" x14ac:dyDescent="0.2">
      <c r="A337" t="str">
        <f>CONCATENATE("{'SheetId':'1deb9a6e-dc5a-4908-87cc-034ee9747e20'",",","'UId':'816243e8-9c85-4ba1-805c-371f6b4844e4'",",'Col':",COLUMN(BCDanhMucDauTu_06029!E32),",'Row':",ROW(BCDanhMucDauTu_06029!E32),",","'ColDynamic':",COLUMN(BCDanhMucDauTu_06029!E35),",","'RowDynamic':",ROW(BCDanhMucDauTu_06029!E35),",","'Format':'numberic'",",'Value':'",SUBSTITUTE(BCDanhMucDauTu_06029!E32,"'","\'"),"','TargetCode':''}")</f>
        <v>{'SheetId':'1deb9a6e-dc5a-4908-87cc-034ee9747e20','UId':'816243e8-9c85-4ba1-805c-371f6b4844e4','Col':5,'Row':32,'ColDynamic':5,'RowDynamic':35,'Format':'numberic','Value':'                                               ','TargetCode':''}</v>
      </c>
    </row>
    <row r="338" spans="1:1" x14ac:dyDescent="0.2">
      <c r="A338" t="str">
        <f>CONCATENATE("{'SheetId':'1deb9a6e-dc5a-4908-87cc-034ee9747e20'",",","'UId':'2efa8183-1804-400f-919b-54e0d328e017'",",'Col':",COLUMN(BCDanhMucDauTu_06029!F32),",'Row':",ROW(BCDanhMucDauTu_06029!F32),",","'ColDynamic':",COLUMN(BCDanhMucDauTu_06029!F35),",","'RowDynamic':",ROW(BCDanhMucDauTu_06029!F35),",","'Format':'numberic'",",'Value':'",SUBSTITUTE(BCDanhMucDauTu_06029!F32,"'","\'"),"','TargetCode':''}")</f>
        <v>{'SheetId':'1deb9a6e-dc5a-4908-87cc-034ee9747e20','UId':'2efa8183-1804-400f-919b-54e0d328e017','Col':6,'Row':32,'ColDynamic':6,'RowDynamic':35,'Format':'numberic','Value':'31814248523','TargetCode':''}</v>
      </c>
    </row>
    <row r="339" spans="1:1" x14ac:dyDescent="0.2">
      <c r="A339" t="str">
        <f>CONCATENATE("{'SheetId':'1deb9a6e-dc5a-4908-87cc-034ee9747e20'",",","'UId':'890ca93f-4ffa-4063-bc4e-3ca8427d321f'",",'Col':",COLUMN(BCDanhMucDauTu_06029!G32),",'Row':",ROW(BCDanhMucDauTu_06029!G32),",","'ColDynamic':",COLUMN(BCDanhMucDauTu_06029!G35),",","'RowDynamic':",ROW(BCDanhMucDauTu_06029!G35),",","'Format':'numberic'",",'Value':'",SUBSTITUTE(BCDanhMucDauTu_06029!G32,"'","\'"),"','TargetCode':''}")</f>
        <v>{'SheetId':'1deb9a6e-dc5a-4908-87cc-034ee9747e20','UId':'890ca93f-4ffa-4063-bc4e-3ca8427d321f','Col':7,'Row':32,'ColDynamic':7,'RowDynamic':35,'Format':'numberic','Value':'0.105876108060043','TargetCode':''}</v>
      </c>
    </row>
    <row r="340" spans="1:1" x14ac:dyDescent="0.2">
      <c r="A340" t="str">
        <f>CONCATENATE("{'SheetId':'1deb9a6e-dc5a-4908-87cc-034ee9747e20'",",","'UId':'df249e66-a9ea-45a2-9c76-d51aecb2379d'",",'Col':",COLUMN(BCDanhMucDauTu_06029!D33),",'Row':",ROW(BCDanhMucDauTu_06029!D33),",","'Format':'numberic'",",'Value':'",SUBSTITUTE(BCDanhMucDauTu_06029!D33,"'","\'"),"','TargetCode':''}")</f>
        <v>{'SheetId':'1deb9a6e-dc5a-4908-87cc-034ee9747e20','UId':'df249e66-a9ea-45a2-9c76-d51aecb2379d','Col':4,'Row':33,'Format':'numberic','Value':' ','TargetCode':''}</v>
      </c>
    </row>
    <row r="341" spans="1:1" x14ac:dyDescent="0.2">
      <c r="A341" t="str">
        <f>CONCATENATE("{'SheetId':'1deb9a6e-dc5a-4908-87cc-034ee9747e20'",",","'UId':'a81df1b4-0c26-4bbd-9a9d-27dc4b538b2c'",",'Col':",COLUMN(BCDanhMucDauTu_06029!E33),",'Row':",ROW(BCDanhMucDauTu_06029!E33),",","'Format':'numberic'",",'Value':'",SUBSTITUTE(BCDanhMucDauTu_06029!E33,"'","\'"),"','TargetCode':''}")</f>
        <v>{'SheetId':'1deb9a6e-dc5a-4908-87cc-034ee9747e20','UId':'a81df1b4-0c26-4bbd-9a9d-27dc4b538b2c','Col':5,'Row':33,'Format':'numberic','Value':' ','TargetCode':''}</v>
      </c>
    </row>
    <row r="342" spans="1:1" x14ac:dyDescent="0.2">
      <c r="A342" t="str">
        <f>CONCATENATE("{'SheetId':'1deb9a6e-dc5a-4908-87cc-034ee9747e20'",",","'UId':'4a9e3616-ca24-464d-b5e2-89b07d4dab94'",",'Col':",COLUMN(BCDanhMucDauTu_06029!F33),",'Row':",ROW(BCDanhMucDauTu_06029!F33),",","'Format':'numberic'",",'Value':'",SUBSTITUTE(BCDanhMucDauTu_06029!F33,"'","\'"),"','TargetCode':''}")</f>
        <v>{'SheetId':'1deb9a6e-dc5a-4908-87cc-034ee9747e20','UId':'4a9e3616-ca24-464d-b5e2-89b07d4dab94','Col':6,'Row':33,'Format':'numberic','Value':' ','TargetCode':''}</v>
      </c>
    </row>
    <row r="343" spans="1:1" x14ac:dyDescent="0.2">
      <c r="A343" t="str">
        <f>CONCATENATE("{'SheetId':'1deb9a6e-dc5a-4908-87cc-034ee9747e20'",",","'UId':'4cbb5dbb-7a56-4367-b451-172c5d9fc088'",",'Col':",COLUMN(BCDanhMucDauTu_06029!G33),",'Row':",ROW(BCDanhMucDauTu_06029!G33),",","'Format':'numberic'",",'Value':'",SUBSTITUTE(BCDanhMucDauTu_06029!G33,"'","\'"),"','TargetCode':''}")</f>
        <v>{'SheetId':'1deb9a6e-dc5a-4908-87cc-034ee9747e20','UId':'4cbb5dbb-7a56-4367-b451-172c5d9fc088','Col':7,'Row':33,'Format':'numberic','Value':'','TargetCode':''}</v>
      </c>
    </row>
    <row r="344" spans="1:1" x14ac:dyDescent="0.2">
      <c r="A344" t="str">
        <f>CONCATENATE("{'SheetId':'1deb9a6e-dc5a-4908-87cc-034ee9747e20'",",","'UId':'70357de6-0706-48a2-a361-da95bcaa1827'",",'Col':",COLUMN(BCDanhMucDauTu_06029!D34),",'Row':",ROW(BCDanhMucDauTu_06029!D34),",","'Format':'numberic'",",'Value':'",SUBSTITUTE(BCDanhMucDauTu_06029!D34,"'","\'"),"','TargetCode':''}")</f>
        <v>{'SheetId':'1deb9a6e-dc5a-4908-87cc-034ee9747e20','UId':'70357de6-0706-48a2-a361-da95bcaa1827','Col':4,'Row':34,'Format':'numberic','Value':' ','TargetCode':''}</v>
      </c>
    </row>
    <row r="345" spans="1:1" x14ac:dyDescent="0.2">
      <c r="A345" t="str">
        <f>CONCATENATE("{'SheetId':'1deb9a6e-dc5a-4908-87cc-034ee9747e20'",",","'UId':'4f148c59-190d-4dad-aff9-126f4ce81c6d'",",'Col':",COLUMN(BCDanhMucDauTu_06029!E34),",'Row':",ROW(BCDanhMucDauTu_06029!E34),",","'Format':'numberic'",",'Value':'",SUBSTITUTE(BCDanhMucDauTu_06029!E34,"'","\'"),"','TargetCode':''}")</f>
        <v>{'SheetId':'1deb9a6e-dc5a-4908-87cc-034ee9747e20','UId':'4f148c59-190d-4dad-aff9-126f4ce81c6d','Col':5,'Row':34,'Format':'numberic','Value':' ','TargetCode':''}</v>
      </c>
    </row>
    <row r="346" spans="1:1" x14ac:dyDescent="0.2">
      <c r="A346" t="str">
        <f>CONCATENATE("{'SheetId':'1deb9a6e-dc5a-4908-87cc-034ee9747e20'",",","'UId':'6ba9d2bf-7322-4bb6-be73-05a728f53c5a'",",'Col':",COLUMN(BCDanhMucDauTu_06029!F34),",'Row':",ROW(BCDanhMucDauTu_06029!F34),",","'Format':'numberic'",",'Value':'",SUBSTITUTE(BCDanhMucDauTu_06029!F34,"'","\'"),"','TargetCode':''}")</f>
        <v>{'SheetId':'1deb9a6e-dc5a-4908-87cc-034ee9747e20','UId':'6ba9d2bf-7322-4bb6-be73-05a728f53c5a','Col':6,'Row':34,'Format':'numberic','Value':'6136674370','TargetCode':''}</v>
      </c>
    </row>
    <row r="347" spans="1:1" x14ac:dyDescent="0.2">
      <c r="A347" t="str">
        <f>CONCATENATE("{'SheetId':'1deb9a6e-dc5a-4908-87cc-034ee9747e20'",",","'UId':'cad08826-aed0-458d-a3df-563ee1ca2782'",",'Col':",COLUMN(BCDanhMucDauTu_06029!G34),",'Row':",ROW(BCDanhMucDauTu_06029!G34),",","'Format':'numberic'",",'Value':'",SUBSTITUTE(BCDanhMucDauTu_06029!G34,"'","\'"),"','TargetCode':''}")</f>
        <v>{'SheetId':'1deb9a6e-dc5a-4908-87cc-034ee9747e20','UId':'cad08826-aed0-458d-a3df-563ee1ca2782','Col':7,'Row':34,'Format':'numberic','Value':'0.0204225222625546','TargetCode':''}</v>
      </c>
    </row>
    <row r="348" spans="1:1" x14ac:dyDescent="0.2">
      <c r="A348" t="str">
        <f>CONCATENATE("{'SheetId':'1deb9a6e-dc5a-4908-87cc-034ee9747e20'",",","'UId':'26452794-e0d2-44f2-8c51-7f5465fbf4cf'",",'Col':",COLUMN(BCDanhMucDauTu_06029!A36),",'Row':",ROW(BCDanhMucDauTu_06029!A36),",","'ColDynamic':",COLUMN(BCDanhMucDauTu_06029!A33),",","'RowDynamic':",ROW(BCDanhMucDauTu_06029!A33),",","'Format':'string'",",'Value':'",SUBSTITUTE(BCDanhMucDauTu_06029!A36,"'","\'"),"','TargetCode':''}")</f>
        <v>{'SheetId':'1deb9a6e-dc5a-4908-87cc-034ee9747e20','UId':'26452794-e0d2-44f2-8c51-7f5465fbf4cf','Col':1,'Row':36,'ColDynamic':1,'RowDynamic':33,'Format':'string','Value':' ','TargetCode':''}</v>
      </c>
    </row>
    <row r="349" spans="1:1" x14ac:dyDescent="0.2">
      <c r="A349" t="str">
        <f>CONCATENATE("{'SheetId':'1deb9a6e-dc5a-4908-87cc-034ee9747e20'",",","'UId':'9b14eff9-5e45-4cf1-9494-0604b89ed28b'",",'Col':",COLUMN(BCDanhMucDauTu_06029!B36),",'Row':",ROW(BCDanhMucDauTu_06029!B36),",","'ColDynamic':",COLUMN(BCDanhMucDauTu_06029!B33),",","'RowDynamic':",ROW(BCDanhMucDauTu_06029!B33),",","'Format':'string'",",'Value':'",SUBSTITUTE(BCDanhMucDauTu_06029!B36,"'","\'"),"','TargetCode':''}")</f>
        <v>{'SheetId':'1deb9a6e-dc5a-4908-87cc-034ee9747e20','UId':'9b14eff9-5e45-4cf1-9494-0604b89ed28b','Col':2,'Row':36,'ColDynamic':2,'RowDynamic':33,'Format':'string','Value':'Tiền gửi ngân hàng dưới 3 tháng','TargetCode':''}</v>
      </c>
    </row>
    <row r="350" spans="1:1" x14ac:dyDescent="0.2">
      <c r="A350" t="str">
        <f>CONCATENATE("{'SheetId':'1deb9a6e-dc5a-4908-87cc-034ee9747e20'",",","'UId':'8d66f097-23e3-4ef9-8131-e5ac52c6b32f'",",'Col':",COLUMN(BCDanhMucDauTu_06029!C36),",'Row':",ROW(BCDanhMucDauTu_06029!C36),",","'ColDynamic':",COLUMN(BCDanhMucDauTu_06029!C33),",","'RowDynamic':",ROW(BCDanhMucDauTu_06029!C33),",","'Format':'string'",",'Value':'",SUBSTITUTE(BCDanhMucDauTu_06029!C36,"'","\'"),"','TargetCode':''}")</f>
        <v>{'SheetId':'1deb9a6e-dc5a-4908-87cc-034ee9747e20','UId':'8d66f097-23e3-4ef9-8131-e5ac52c6b32f','Col':3,'Row':36,'ColDynamic':3,'RowDynamic':33,'Format':'string','Value':'2260','TargetCode':''}</v>
      </c>
    </row>
    <row r="351" spans="1:1" x14ac:dyDescent="0.2">
      <c r="A351" t="str">
        <f>CONCATENATE("{'SheetId':'1deb9a6e-dc5a-4908-87cc-034ee9747e20'",",","'UId':'ead9614a-658c-4220-bedf-ca1bfba113ca'",",'Col':",COLUMN(BCDanhMucDauTu_06029!D36),",'Row':",ROW(BCDanhMucDauTu_06029!D36),",","'ColDynamic':",COLUMN(BCDanhMucDauTu_06029!D33),",","'RowDynamic':",ROW(BCDanhMucDauTu_06029!D33),",","'Format':'numberic'",",'Value':'",SUBSTITUTE(BCDanhMucDauTu_06029!D36,"'","\'"),"','TargetCode':''}")</f>
        <v>{'SheetId':'1deb9a6e-dc5a-4908-87cc-034ee9747e20','UId':'ead9614a-658c-4220-bedf-ca1bfba113ca','Col':4,'Row':36,'ColDynamic':4,'RowDynamic':33,'Format':'numberic','Value':' ','TargetCode':''}</v>
      </c>
    </row>
    <row r="352" spans="1:1" x14ac:dyDescent="0.2">
      <c r="A352" t="str">
        <f>CONCATENATE("{'SheetId':'1deb9a6e-dc5a-4908-87cc-034ee9747e20'",",","'UId':'4fdfc09c-5e5b-40ad-b617-c48d140e6fbc'",",'Col':",COLUMN(BCDanhMucDauTu_06029!E36),",'Row':",ROW(BCDanhMucDauTu_06029!E36),",","'ColDynamic':",COLUMN(BCDanhMucDauTu_06029!E33),",","'RowDynamic':",ROW(BCDanhMucDauTu_06029!E33),",","'Format':'numberic'",",'Value':'",SUBSTITUTE(BCDanhMucDauTu_06029!E36,"'","\'"),"','TargetCode':''}")</f>
        <v>{'SheetId':'1deb9a6e-dc5a-4908-87cc-034ee9747e20','UId':'4fdfc09c-5e5b-40ad-b617-c48d140e6fbc','Col':5,'Row':36,'ColDynamic':5,'RowDynamic':33,'Format':'numberic','Value':' ','TargetCode':''}</v>
      </c>
    </row>
    <row r="353" spans="1:1" x14ac:dyDescent="0.2">
      <c r="A353" t="str">
        <f>CONCATENATE("{'SheetId':'1deb9a6e-dc5a-4908-87cc-034ee9747e20'",",","'UId':'ba8351a8-8ef9-4c39-b20c-9e499c7302c4'",",'Col':",COLUMN(BCDanhMucDauTu_06029!F36),",'Row':",ROW(BCDanhMucDauTu_06029!F36),",","'ColDynamic':",COLUMN(BCDanhMucDauTu_06029!F33),",","'RowDynamic':",ROW(BCDanhMucDauTu_06029!F33),",","'Format':'numberic'",",'Value':'",SUBSTITUTE(BCDanhMucDauTu_06029!F36,"'","\'"),"','TargetCode':''}")</f>
        <v>{'SheetId':'1deb9a6e-dc5a-4908-87cc-034ee9747e20','UId':'ba8351a8-8ef9-4c39-b20c-9e499c7302c4','Col':6,'Row':36,'ColDynamic':6,'RowDynamic':33,'Format':'numberic','Value':'8600000000','TargetCode':''}</v>
      </c>
    </row>
    <row r="354" spans="1:1" x14ac:dyDescent="0.2">
      <c r="A354" t="str">
        <f>CONCATENATE("{'SheetId':'1deb9a6e-dc5a-4908-87cc-034ee9747e20'",",","'UId':'20aec549-2649-4108-8c50-4ff697541fea'",",'Col':",COLUMN(BCDanhMucDauTu_06029!G36),",'Row':",ROW(BCDanhMucDauTu_06029!G36),",","'ColDynamic':",COLUMN(BCDanhMucDauTu_06029!G33),",","'RowDynamic':",ROW(BCDanhMucDauTu_06029!G33),",","'Format':'numberic'",",'Value':'",SUBSTITUTE(BCDanhMucDauTu_06029!G36,"'","\'"),"','TargetCode':''}")</f>
        <v>{'SheetId':'1deb9a6e-dc5a-4908-87cc-034ee9747e20','UId':'20aec549-2649-4108-8c50-4ff697541fea','Col':7,'Row':36,'ColDynamic':7,'RowDynamic':33,'Format':'numberic','Value':'0.0286203374773444','TargetCode':''}</v>
      </c>
    </row>
    <row r="355" spans="1:1" x14ac:dyDescent="0.2">
      <c r="A355" t="str">
        <f>CONCATENATE("{'SheetId':'1deb9a6e-dc5a-4908-87cc-034ee9747e20'",",","'UId':'c94d94d7-01a6-4c24-95e6-4f83c62d0567'",",'Col':",COLUMN(BCDanhMucDauTu_06029!A38),",'Row':",ROW(BCDanhMucDauTu_06029!A38),",","'ColDynamic':",COLUMN(BCDanhMucDauTu_06029!A35),",","'RowDynamic':",ROW(BCDanhMucDauTu_06029!A35),",","'Format':'string'",",'Value':'",SUBSTITUTE(BCDanhMucDauTu_06029!A38,"'","\'"),"','TargetCode':''}")</f>
        <v>{'SheetId':'1deb9a6e-dc5a-4908-87cc-034ee9747e20','UId':'c94d94d7-01a6-4c24-95e6-4f83c62d0567','Col':1,'Row':38,'ColDynamic':1,'RowDynamic':35,'Format':'string','Value':' ','TargetCode':''}</v>
      </c>
    </row>
    <row r="356" spans="1:1" x14ac:dyDescent="0.2">
      <c r="A356" t="str">
        <f>CONCATENATE("{'SheetId':'1deb9a6e-dc5a-4908-87cc-034ee9747e20'",",","'UId':'333b59bf-d7bf-4903-a769-681773c5c1d6'",",'Col':",COLUMN(BCDanhMucDauTu_06029!B38),",'Row':",ROW(BCDanhMucDauTu_06029!B38),",","'ColDynamic':",COLUMN(BCDanhMucDauTu_06029!B35),",","'RowDynamic':",ROW(BCDanhMucDauTu_06029!B35),",","'Format':'string'",",'Value':'",SUBSTITUTE(BCDanhMucDauTu_06029!B38,"'","\'"),"','TargetCode':''}")</f>
        <v>{'SheetId':'1deb9a6e-dc5a-4908-87cc-034ee9747e20','UId':'333b59bf-d7bf-4903-a769-681773c5c1d6','Col':2,'Row':38,'ColDynamic':2,'RowDynamic':35,'Format':'string','Value':'Chứng chỉ tiền gửi','TargetCode':''}</v>
      </c>
    </row>
    <row r="357" spans="1:1" x14ac:dyDescent="0.2">
      <c r="A357" t="str">
        <f>CONCATENATE("{'SheetId':'1deb9a6e-dc5a-4908-87cc-034ee9747e20'",",","'UId':'70dcb08c-d0c0-43e8-87c7-cb83b1736902'",",'Col':",COLUMN(BCDanhMucDauTu_06029!C38),",'Row':",ROW(BCDanhMucDauTu_06029!C38),",","'ColDynamic':",COLUMN(BCDanhMucDauTu_06029!C35),",","'RowDynamic':",ROW(BCDanhMucDauTu_06029!C35),",","'Format':'string'",",'Value':'",SUBSTITUTE(BCDanhMucDauTu_06029!C38,"'","\'"),"','TargetCode':''}")</f>
        <v>{'SheetId':'1deb9a6e-dc5a-4908-87cc-034ee9747e20','UId':'70dcb08c-d0c0-43e8-87c7-cb83b1736902','Col':3,'Row':38,'ColDynamic':3,'RowDynamic':35,'Format':'string','Value':'2261','TargetCode':''}</v>
      </c>
    </row>
    <row r="358" spans="1:1" x14ac:dyDescent="0.2">
      <c r="A358" t="str">
        <f>CONCATENATE("{'SheetId':'1deb9a6e-dc5a-4908-87cc-034ee9747e20'",",","'UId':'b98b0710-edbe-464f-91cc-a50943b92e53'",",'Col':",COLUMN(BCDanhMucDauTu_06029!D38),",'Row':",ROW(BCDanhMucDauTu_06029!D38),",","'ColDynamic':",COLUMN(BCDanhMucDauTu_06029!D35),",","'RowDynamic':",ROW(BCDanhMucDauTu_06029!D35),",","'Format':'numberic'",",'Value':'",SUBSTITUTE(BCDanhMucDauTu_06029!D38,"'","\'"),"','TargetCode':''}")</f>
        <v>{'SheetId':'1deb9a6e-dc5a-4908-87cc-034ee9747e20','UId':'b98b0710-edbe-464f-91cc-a50943b92e53','Col':4,'Row':38,'ColDynamic':4,'RowDynamic':35,'Format':'numberic','Value':' ','TargetCode':''}</v>
      </c>
    </row>
    <row r="359" spans="1:1" x14ac:dyDescent="0.2">
      <c r="A359" t="str">
        <f>CONCATENATE("{'SheetId':'1deb9a6e-dc5a-4908-87cc-034ee9747e20'",",","'UId':'1e5e338d-e8d3-484c-a931-f154e681f9d1'",",'Col':",COLUMN(BCDanhMucDauTu_06029!E38),",'Row':",ROW(BCDanhMucDauTu_06029!E38),",","'ColDynamic':",COLUMN(BCDanhMucDauTu_06029!E35),",","'RowDynamic':",ROW(BCDanhMucDauTu_06029!E35),",","'Format':'numberic'",",'Value':'",SUBSTITUTE(BCDanhMucDauTu_06029!E38,"'","\'"),"','TargetCode':''}")</f>
        <v>{'SheetId':'1deb9a6e-dc5a-4908-87cc-034ee9747e20','UId':'1e5e338d-e8d3-484c-a931-f154e681f9d1','Col':5,'Row':38,'ColDynamic':5,'RowDynamic':35,'Format':'numberic','Value':' ','TargetCode':''}</v>
      </c>
    </row>
    <row r="360" spans="1:1" x14ac:dyDescent="0.2">
      <c r="A360" t="str">
        <f>CONCATENATE("{'SheetId':'1deb9a6e-dc5a-4908-87cc-034ee9747e20'",",","'UId':'f0171a12-b46c-408e-9769-0674783f4494'",",'Col':",COLUMN(BCDanhMucDauTu_06029!F38),",'Row':",ROW(BCDanhMucDauTu_06029!F38),",","'ColDynamic':",COLUMN(BCDanhMucDauTu_06029!F35),",","'RowDynamic':",ROW(BCDanhMucDauTu_06029!F35),",","'Format':'numberic'",",'Value':'",SUBSTITUTE(BCDanhMucDauTu_06029!F38,"'","\'"),"','TargetCode':''}")</f>
        <v>{'SheetId':'1deb9a6e-dc5a-4908-87cc-034ee9747e20','UId':'f0171a12-b46c-408e-9769-0674783f4494','Col':6,'Row':38,'ColDynamic':6,'RowDynamic':35,'Format':'numberic','Value':'16000000000','TargetCode':''}</v>
      </c>
    </row>
    <row r="361" spans="1:1" x14ac:dyDescent="0.2">
      <c r="A361" t="str">
        <f>CONCATENATE("{'SheetId':'1deb9a6e-dc5a-4908-87cc-034ee9747e20'",",","'UId':'123dfcbf-9d8f-4865-9abd-67aef0fb2ded'",",'Col':",COLUMN(BCDanhMucDauTu_06029!G38),",'Row':",ROW(BCDanhMucDauTu_06029!G38),",","'ColDynamic':",COLUMN(BCDanhMucDauTu_06029!G35),",","'RowDynamic':",ROW(BCDanhMucDauTu_06029!G35),",","'Format':'numberic'",",'Value':'",SUBSTITUTE(BCDanhMucDauTu_06029!G38,"'","\'"),"','TargetCode':''}")</f>
        <v>{'SheetId':'1deb9a6e-dc5a-4908-87cc-034ee9747e20','UId':'123dfcbf-9d8f-4865-9abd-67aef0fb2ded','Col':7,'Row':38,'ColDynamic':7,'RowDynamic':35,'Format':'numberic','Value':'0.0532471394927338','TargetCode':''}</v>
      </c>
    </row>
    <row r="362" spans="1:1" x14ac:dyDescent="0.2">
      <c r="A362" t="str">
        <f>CONCATENATE("{'SheetId':'1deb9a6e-dc5a-4908-87cc-034ee9747e20'",",","'UId':'61c7d7e9-4c4a-4062-8012-4877345d4ca2'",",'Col':",COLUMN(BCDanhMucDauTu_06029!D41),",'Row':",ROW(BCDanhMucDauTu_06029!D41),",","'Format':'numberic'",",'Value':'",SUBSTITUTE(BCDanhMucDauTu_06029!D41,"'","\'"),"','TargetCode':''}")</f>
        <v>{'SheetId':'1deb9a6e-dc5a-4908-87cc-034ee9747e20','UId':'61c7d7e9-4c4a-4062-8012-4877345d4ca2','Col':4,'Row':41,'Format':'numberic','Value':' ','TargetCode':''}</v>
      </c>
    </row>
    <row r="363" spans="1:1" x14ac:dyDescent="0.2">
      <c r="A363" t="str">
        <f>CONCATENATE("{'SheetId':'1deb9a6e-dc5a-4908-87cc-034ee9747e20'",",","'UId':'55eb1cfc-48db-45d7-badc-9126702dbaca'",",'Col':",COLUMN(BCDanhMucDauTu_06029!E41),",'Row':",ROW(BCDanhMucDauTu_06029!E41),",","'Format':'numberic'",",'Value':'",SUBSTITUTE(BCDanhMucDauTu_06029!E41,"'","\'"),"','TargetCode':''}")</f>
        <v>{'SheetId':'1deb9a6e-dc5a-4908-87cc-034ee9747e20','UId':'55eb1cfc-48db-45d7-badc-9126702dbaca','Col':5,'Row':41,'Format':'numberic','Value':' ','TargetCode':''}</v>
      </c>
    </row>
    <row r="364" spans="1:1" x14ac:dyDescent="0.2">
      <c r="A364" t="str">
        <f>CONCATENATE("{'SheetId':'1deb9a6e-dc5a-4908-87cc-034ee9747e20'",",","'UId':'0b0a71cf-8b1c-4a88-a170-2b7251d20ffa'",",'Col':",COLUMN(BCDanhMucDauTu_06029!F41),",'Row':",ROW(BCDanhMucDauTu_06029!F41),",","'Format':'numberic'",",'Value':'",SUBSTITUTE(BCDanhMucDauTu_06029!F41,"'","\'"),"','TargetCode':''}")</f>
        <v>{'SheetId':'1deb9a6e-dc5a-4908-87cc-034ee9747e20','UId':'0b0a71cf-8b1c-4a88-a170-2b7251d20ffa','Col':6,'Row':41,'Format':'numberic','Value':'47909742863','TargetCode':''}</v>
      </c>
    </row>
    <row r="365" spans="1:1" x14ac:dyDescent="0.2">
      <c r="A365" t="str">
        <f>CONCATENATE("{'SheetId':'1deb9a6e-dc5a-4908-87cc-034ee9747e20'",",","'UId':'3ec63538-3a98-477e-b957-0e4550274988'",",'Col':",COLUMN(BCDanhMucDauTu_06029!G41),",'Row':",ROW(BCDanhMucDauTu_06029!G41),",","'Format':'numberic'",",'Value':'",SUBSTITUTE(BCDanhMucDauTu_06029!G41,"'","\'"),"','TargetCode':''}")</f>
        <v>{'SheetId':'1deb9a6e-dc5a-4908-87cc-034ee9747e20','UId':'3ec63538-3a98-477e-b957-0e4550274988','Col':7,'Row':41,'Format':'numberic','Value':'0.159441047580448','TargetCode':''}</v>
      </c>
    </row>
    <row r="366" spans="1:1" x14ac:dyDescent="0.2">
      <c r="A366" t="str">
        <f>CONCATENATE("{'SheetId':'1deb9a6e-dc5a-4908-87cc-034ee9747e20'",",","'UId':'b7e2b881-7166-4008-81ef-36fa655ba0d3'",",'Col':",COLUMN(BCDanhMucDauTu_06029!D42),",'Row':",ROW(BCDanhMucDauTu_06029!D42),",","'Format':'numberic'",",'Value':'",SUBSTITUTE(BCDanhMucDauTu_06029!D42,"'","\'"),"','TargetCode':''}")</f>
        <v>{'SheetId':'1deb9a6e-dc5a-4908-87cc-034ee9747e20','UId':'b7e2b881-7166-4008-81ef-36fa655ba0d3','Col':4,'Row':42,'Format':'numberic','Value':'2208035','TargetCode':''}</v>
      </c>
    </row>
    <row r="367" spans="1:1" x14ac:dyDescent="0.2">
      <c r="A367" t="str">
        <f>CONCATENATE("{'SheetId':'1deb9a6e-dc5a-4908-87cc-034ee9747e20'",",","'UId':'b0198f8c-cffe-4d00-9816-22e0fa96124d'",",'Col':",COLUMN(BCDanhMucDauTu_06029!E42),",'Row':",ROW(BCDanhMucDauTu_06029!E42),",","'Format':'numberic'",",'Value':'",SUBSTITUTE(BCDanhMucDauTu_06029!E42,"'","\'"),"','TargetCode':''}")</f>
        <v>{'SheetId':'1deb9a6e-dc5a-4908-87cc-034ee9747e20','UId':'b0198f8c-cffe-4d00-9816-22e0fa96124d','Col':5,'Row':42,'Format':'numberic','Value':'','TargetCode':''}</v>
      </c>
    </row>
    <row r="368" spans="1:1" x14ac:dyDescent="0.2">
      <c r="A368" t="str">
        <f>CONCATENATE("{'SheetId':'1deb9a6e-dc5a-4908-87cc-034ee9747e20'",",","'UId':'2a23d1c5-766a-4746-bd88-93015d1e4053'",",'Col':",COLUMN(BCDanhMucDauTu_06029!F42),",'Row':",ROW(BCDanhMucDauTu_06029!F42),",","'Format':'numberic'",",'Value':'",SUBSTITUTE(BCDanhMucDauTu_06029!F42,"'","\'"),"','TargetCode':''}")</f>
        <v>{'SheetId':'1deb9a6e-dc5a-4908-87cc-034ee9747e20','UId':'2a23d1c5-766a-4746-bd88-93015d1e4053','Col':6,'Row':42,'Format':'numberic','Value':'300485625189','TargetCode':''}</v>
      </c>
    </row>
    <row r="369" spans="1:1" x14ac:dyDescent="0.2">
      <c r="A369" t="str">
        <f>CONCATENATE("{'SheetId':'1deb9a6e-dc5a-4908-87cc-034ee9747e20'",",","'UId':'ca227d64-7ddf-4c5b-94c2-f07049f1a645'",",'Col':",COLUMN(BCDanhMucDauTu_06029!G42),",'Row':",ROW(BCDanhMucDauTu_06029!G42),",","'Format':'numberic'",",'Value':'",SUBSTITUTE(BCDanhMucDauTu_06029!G42,"'","\'"),"','TargetCode':''}")</f>
        <v>{'SheetId':'1deb9a6e-dc5a-4908-87cc-034ee9747e20','UId':'ca227d64-7ddf-4c5b-94c2-f07049f1a645','Col':7,'Row':42,'Format':'numberic','Value':'1','TargetCode':''}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{'SheetId':'eea37401-614e-480f-bf0c-66e62a21c940','UId':'8fe4c321-a5c4-4a50-a26e-af5571876426','Col':4,'Row':3,'Format':'numberic','Value':'0.0110006519516678','TargetCode':''}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{'SheetId':'eea37401-614e-480f-bf0c-66e62a21c940','UId':'e505df99-52a5-4046-b588-70e17a64bc04','Col':5,'Row':3,'Format':'numberic','Value':'0.0110006678931434','TargetCode':''}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{'SheetId':'eea37401-614e-480f-bf0c-66e62a21c940','UId':'906b49c2-3105-44f5-a32d-07590223a8f2','Col':4,'Row':4,'Format':'numberic','Value':'0.00136958450845436','TargetCode':''}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{'SheetId':'eea37401-614e-480f-bf0c-66e62a21c940','UId':'1292eb8e-a778-4ce5-ab53-509a4c8a9832','Col':5,'Row':4,'Format':'numberic','Value':'0.0013760879297856','TargetCode':''}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{'SheetId':'eea37401-614e-480f-bf0c-66e62a21c940','UId':'043b7f89-a817-4764-b06f-cc2a71ce03b0','Col':4,'Row':5,'Format':'numberic','Value':'0.00120122299447414','TargetCode':''}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{'SheetId':'eea37401-614e-480f-bf0c-66e62a21c940','UId':'99e0f9cc-8606-43f9-8ce6-a58dc892af79','Col':5,'Row':5,'Format':'numberic','Value':'0.00123960883365745','TargetCode':''}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{'SheetId':'eea37401-614e-480f-bf0c-66e62a21c940','UId':'5a5a30c0-7249-46cc-a3d5-6518c7410f2b','Col':4,'Row':6,'Format':'numberic','Value':'0.000414508121854564','TargetCode':''}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{'SheetId':'eea37401-614e-480f-bf0c-66e62a21c940','UId':'b6bb9469-63ab-4fda-88bd-7b1865b669bf','Col':5,'Row':6,'Format':'numberic','Value':'0.000427753990589075','TargetCode':''}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{'SheetId':'eea37401-614e-480f-bf0c-66e62a21c940','UId':'e3f08122-3427-41af-b11b-1a46844a64fc','Col':4,'Row':9,'Format':'numberic','Value':'0.000485344800615774','TargetCode':''}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{'SheetId':'eea37401-614e-480f-bf0c-66e62a21c940','UId':'9e68654a-171d-4fbe-8c69-6a6d18753f97','Col':5,'Row':9,'Format':'numberic','Value':'0.000500852054003008','TargetCode':''}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{'SheetId':'eea37401-614e-480f-bf0c-66e62a21c940','UId':'01528f3a-d80f-403f-9e7e-01c54429c341','Col':4,'Row':10,'Format':'numberic','Value':'0.0150466692155862','TargetCode':''}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{'SheetId':'eea37401-614e-480f-bf0c-66e62a21c940','UId':'2e9dd82c-3e13-4dfb-9508-7eb62f82b7a5','Col':5,'Row':10,'Format':'numberic','Value':'0.0150274921125947','TargetCode':''}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{'SheetId':'eea37401-614e-480f-bf0c-66e62a21c940','UId':'e04710a4-564b-4804-a3c9-8b96b736ccd0','Col':4,'Row':11,'Format':'numberic','Value':'2.09313317463363','TargetCode':''}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{'SheetId':'eea37401-614e-480f-bf0c-66e62a21c940','UId':'0421496e-49be-42f6-bd5e-4ff79e46d605','Col':5,'Row':11,'Format':'numberic','Value':'2.92939305511501','TargetCode':''}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{'SheetId':'eea37401-614e-480f-bf0c-66e62a21c940','UId':'759e81e7-6be1-448f-8880-c7fb179e0f97','Col':4,'Row':14,'Format':'numberic','Value':'202626931200','TargetCode':''}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{'SheetId':'eea37401-614e-480f-bf0c-66e62a21c940','UId':'d55f381c-544c-4c22-a6c9-f44d9ae2c1ab','Col':5,'Row':14,'Format':'numberic','Value':'195152201500','TargetCode':''}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{'SheetId':'eea37401-614e-480f-bf0c-66e62a21c940','UId':'5b9de7f0-70a7-42bf-94c8-d94c81c70e42','Col':4,'Row':15,'Format':'numberic','Value':'202626931200','TargetCode':''}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{'SheetId':'eea37401-614e-480f-bf0c-66e62a21c940','UId':'85d68133-b410-4986-a2ae-00da0ca256bd','Col':5,'Row':15,'Format':'numberic','Value':'195152201500','TargetCode':''}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{'SheetId':'eea37401-614e-480f-bf0c-66e62a21c940','UId':'31f6ac2c-5e3e-4a12-b200-cf5f834a027b','Col':4,'Row':16,'Format':'numberic','Value':'20262693.12','TargetCode':''}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{'SheetId':'eea37401-614e-480f-bf0c-66e62a21c940','UId':'e12c39c4-7956-414a-b632-d0af1c2ab599','Col':5,'Row':16,'Format':'numberic','Value':'19515220.15','TargetCode':''}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{'SheetId':'eea37401-614e-480f-bf0c-66e62a21c940','UId':'b08c24e4-4516-482b-a697-9d62ff87afcf','Col':4,'Row':17,'Format':'numberic','Value':'7627482500','TargetCode':''}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{'SheetId':'eea37401-614e-480f-bf0c-66e62a21c940','UId':'a7ccfa80-7e7d-4308-b36d-abc719c80bf3','Col':5,'Row':17,'Format':'numberic','Value':'7474729700','TargetCode':''}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{'SheetId':'eea37401-614e-480f-bf0c-66e62a21c940','UId':'e8ec4ef9-08e4-4e39-8477-ae21a99e8959','Col':4,'Row':18,'Format':'numberic','Value':'1103338.96','TargetCode':''}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{'SheetId':'eea37401-614e-480f-bf0c-66e62a21c940','UId':'dde8a5b2-e9c7-4f1b-a63c-0174479280ef','Col':5,'Row':18,'Format':'numberic','Value':'1085616.21','TargetCode':''}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{'SheetId':'eea37401-614e-480f-bf0c-66e62a21c940','UId':'0e4c1db2-c20e-4d52-853c-271375cc313a','Col':4,'Row':19,'Format':'numberic','Value':'11033389600','TargetCode':''}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{'SheetId':'eea37401-614e-480f-bf0c-66e62a21c940','UId':'12f0bb36-f2e3-462a-b5c8-133ec8de4536','Col':5,'Row':19,'Format':'numberic','Value':'10856162100','TargetCode':''}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{'SheetId':'eea37401-614e-480f-bf0c-66e62a21c940','UId':'99c017fe-183e-4244-a2e8-3180fad52922','Col':4,'Row':20,'Format':'numberic','Value':'-340590.71','TargetCode':''}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{'SheetId':'eea37401-614e-480f-bf0c-66e62a21c940','UId':'b3b6a8fb-5b81-4dc7-b0e6-531f207f2848','Col':5,'Row':20,'Format':'numberic','Value':'-338143.24','TargetCode':''}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{'SheetId':'eea37401-614e-480f-bf0c-66e62a21c940','UId':'d7299fb4-5fbd-49ea-a765-7a162fd18f1e','Col':4,'Row':21,'Format':'numberic','Value':'-3405907100','TargetCode':''}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{'SheetId':'eea37401-614e-480f-bf0c-66e62a21c940','UId':'15c659ac-ac36-4f95-b662-8fcd6067cf35','Col':5,'Row':21,'Format':'numberic','Value':'-3381432400','TargetCode':''}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{'SheetId':'eea37401-614e-480f-bf0c-66e62a21c940','UId':'232e2092-5dcd-464b-b1fe-07f27efe2d21','Col':4,'Row':22,'Format':'numberic','Value':'210254413700','TargetCode':''}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{'SheetId':'eea37401-614e-480f-bf0c-66e62a21c940','UId':'fa41f074-2315-4e28-81ff-52700c300177','Col':5,'Row':22,'Format':'numberic','Value':'202626931200','TargetCode':''}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{'SheetId':'eea37401-614e-480f-bf0c-66e62a21c940','UId':'d8289881-c7ab-468c-ad5d-bf473cb76780','Col':4,'Row':23,'Format':'numberic','Value':'210254413700','TargetCode':''}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{'SheetId':'eea37401-614e-480f-bf0c-66e62a21c940','UId':'994ed5e1-c943-4620-8991-d05a125691b0','Col':5,'Row':23,'Format':'numberic','Value':'202626931200','TargetCode':''}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{'SheetId':'eea37401-614e-480f-bf0c-66e62a21c940','UId':'7120d041-84df-4b71-aa97-9c53b5ab7f97','Col':4,'Row':24,'Format':'numberic','Value':'21025441.37','TargetCode':''}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{'SheetId':'eea37401-614e-480f-bf0c-66e62a21c940','UId':'ee5817e5-5c8c-481c-bd88-acd0b7e7eb64','Col':5,'Row':24,'Format':'numberic','Value':'20262693.12','TargetCode':''}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{'SheetId':'eea37401-614e-480f-bf0c-66e62a21c940','UId':'83b16c86-f622-444a-8fd4-b601d346c031','Col':4,'Row':25,'Format':'percentage','Value':'0.4584','TargetCode':''}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{'SheetId':'eea37401-614e-480f-bf0c-66e62a21c940','UId':'6080a665-802c-4b21-ade4-e67d42c38ace','Col':5,'Row':25,'Format':'percentage','Value':'0.4757','TargetCode':''}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{'SheetId':'eea37401-614e-480f-bf0c-66e62a21c940','UId':'dc7a563a-ad1d-4847-ad52-60ae8b13af41','Col':4,'Row':26,'Format':'percentage','Value':'0.5751','TargetCode':''}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{'SheetId':'eea37401-614e-480f-bf0c-66e62a21c940','UId':'c291a5ad-47fa-4a53-a5d4-2c97806fed49','Col':5,'Row':26,'Format':'percentage','Value':'0.5952','TargetCode':''}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{'SheetId':'eea37401-614e-480f-bf0c-66e62a21c940','UId':'71e817fa-136e-4e66-8e01-e228a752c25d','Col':4,'Row':27,'Format':'percentage','Value':'0.0003','TargetCode':''}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{'SheetId':'eea37401-614e-480f-bf0c-66e62a21c940','UId':'09a70799-3c67-42d0-9f37-8841480fa73f','Col':5,'Row':27,'Format':'percentage','Value':'0.0003','TargetCode':''}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{'SheetId':'eea37401-614e-480f-bf0c-66e62a21c940','UId':'19d7d32d-f72f-4744-9b80-66561ae1073a','Col':4,'Row':28,'Format':'numberic','Value':'6383','TargetCode':''}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{'SheetId':'eea37401-614e-480f-bf0c-66e62a21c940','UId':'2c2fe24e-69d3-4ae8-a8c8-c603f2a4a32c','Col':5,'Row':28,'Format':'numberic','Value':'6197','TargetCode':''}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{'SheetId':'eea37401-614e-480f-bf0c-66e62a21c940','UId':'507c37af-0901-43e1-8af6-f40112c246e3','Col':4,'Row':29,'Format':'numberic','Value':'14180.48','TargetCode':''}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{'SheetId':'eea37401-614e-480f-bf0c-66e62a21c940','UId':'bb1a5a18-9ac0-4a7c-9c34-d6fbecc14baf','Col':5,'Row':29,'Format':'numberic','Value':'14124.59','TargetCode':''}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I40" sqref="I40:J40"/>
    </sheetView>
  </sheetViews>
  <sheetFormatPr defaultRowHeight="12.75" x14ac:dyDescent="0.2"/>
  <cols>
    <col min="1" max="1" width="6.85546875" style="12" customWidth="1"/>
    <col min="2" max="2" width="41.7109375" style="12" customWidth="1"/>
    <col min="3" max="3" width="10.28515625" style="12" customWidth="1"/>
    <col min="4" max="4" width="20.140625" style="12" bestFit="1" customWidth="1"/>
    <col min="5" max="5" width="18.8554687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14736674370</v>
      </c>
      <c r="E3" s="26">
        <v>33368040842</v>
      </c>
      <c r="F3" s="9">
        <v>10.139628047739413</v>
      </c>
      <c r="J3" s="27"/>
      <c r="K3" s="27"/>
      <c r="L3" s="27"/>
    </row>
    <row r="4" spans="1:12" ht="15" customHeight="1" x14ac:dyDescent="0.25">
      <c r="A4" s="14" t="s">
        <v>1</v>
      </c>
      <c r="B4" s="14" t="s">
        <v>64</v>
      </c>
      <c r="C4" s="14" t="s">
        <v>65</v>
      </c>
      <c r="D4" s="28">
        <v>6136674370</v>
      </c>
      <c r="E4" s="28">
        <v>24768040842</v>
      </c>
      <c r="F4" s="29">
        <v>30.174292905587816</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8600000000</v>
      </c>
      <c r="E6" s="28">
        <v>8600000000</v>
      </c>
      <c r="F6" s="29">
        <v>6.88</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253934702296</v>
      </c>
      <c r="E8" s="16">
        <v>245666048525</v>
      </c>
      <c r="F8" s="9">
        <v>1.5120035174451749</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4837436726</v>
      </c>
      <c r="E13" s="16">
        <v>8472048785</v>
      </c>
      <c r="F13" s="9">
        <v>7.8733946111334552</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1859661797</v>
      </c>
      <c r="E16" s="16">
        <v>1722824677</v>
      </c>
      <c r="F16" s="9">
        <v>0.6801362100200129</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v>25117150000</v>
      </c>
      <c r="E21" s="14" t="s">
        <v>1</v>
      </c>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300485625189</v>
      </c>
      <c r="E30" s="16">
        <v>289228962829</v>
      </c>
      <c r="F30" s="9">
        <v>1.7394462230359511</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2334601402</v>
      </c>
      <c r="E37" s="16">
        <v>3026684522</v>
      </c>
      <c r="F37" s="9">
        <v>0.67635639197858233</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2334601402</v>
      </c>
      <c r="E40" s="16">
        <v>3026684522</v>
      </c>
      <c r="F40" s="9">
        <v>0.67635639197858233</v>
      </c>
      <c r="J40" s="27"/>
      <c r="K40" s="27"/>
      <c r="L40" s="27"/>
    </row>
    <row r="41" spans="1:12" ht="15" customHeight="1" x14ac:dyDescent="0.25">
      <c r="A41" s="14" t="s">
        <v>1</v>
      </c>
      <c r="B41" s="14" t="s">
        <v>111</v>
      </c>
      <c r="C41" s="14" t="s">
        <v>112</v>
      </c>
      <c r="D41" s="16">
        <v>298151023787</v>
      </c>
      <c r="E41" s="16">
        <v>286202278307</v>
      </c>
      <c r="F41" s="9">
        <v>1.7611212708800885</v>
      </c>
      <c r="J41" s="27"/>
      <c r="K41" s="27"/>
      <c r="L41" s="27"/>
    </row>
    <row r="42" spans="1:12" ht="15" customHeight="1" x14ac:dyDescent="0.25">
      <c r="A42" s="14" t="s">
        <v>1</v>
      </c>
      <c r="B42" s="14" t="s">
        <v>113</v>
      </c>
      <c r="C42" s="14" t="s">
        <v>114</v>
      </c>
      <c r="D42" s="16">
        <v>21025441.370000001</v>
      </c>
      <c r="E42" s="16">
        <v>20262693.120000001</v>
      </c>
      <c r="F42" s="9">
        <v>1.6273250313037166</v>
      </c>
      <c r="J42" s="27"/>
      <c r="K42" s="27"/>
      <c r="L42" s="27"/>
    </row>
    <row r="43" spans="1:12" ht="15" customHeight="1" x14ac:dyDescent="0.25">
      <c r="A43" s="14" t="s">
        <v>1</v>
      </c>
      <c r="B43" s="14" t="s">
        <v>115</v>
      </c>
      <c r="C43" s="14" t="s">
        <v>116</v>
      </c>
      <c r="D43" s="15">
        <v>14180.48</v>
      </c>
      <c r="E43" s="15">
        <v>14124.59</v>
      </c>
      <c r="F43" s="9">
        <v>1.0822183351191621</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J37" sqref="J37"/>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2048452398</v>
      </c>
      <c r="E2" s="25">
        <v>1944475589</v>
      </c>
      <c r="F2" s="25">
        <v>13695748240</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1760150971</v>
      </c>
      <c r="E5" s="16">
        <v>1501216978</v>
      </c>
      <c r="F5" s="16">
        <v>9898830393</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288301427</v>
      </c>
      <c r="E7" s="16">
        <v>443258611</v>
      </c>
      <c r="F7" s="16">
        <v>3796917847</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372024240</v>
      </c>
      <c r="E11" s="25">
        <v>360046253</v>
      </c>
      <c r="F11" s="25">
        <v>2534210356</v>
      </c>
      <c r="J11" s="27"/>
      <c r="K11" s="27"/>
      <c r="L11" s="27"/>
    </row>
    <row r="12" spans="1:12" ht="15" customHeight="1" x14ac:dyDescent="0.25">
      <c r="A12" s="14" t="s">
        <v>8</v>
      </c>
      <c r="B12" s="14" t="s">
        <v>126</v>
      </c>
      <c r="C12" s="14" t="s">
        <v>127</v>
      </c>
      <c r="D12" s="16">
        <v>271988935</v>
      </c>
      <c r="E12" s="16">
        <v>263566883</v>
      </c>
      <c r="F12" s="16">
        <v>1834052861</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33862705</v>
      </c>
      <c r="E14" s="16">
        <v>32969926</v>
      </c>
      <c r="F14" s="16">
        <v>231087100</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237600000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10248631</v>
      </c>
      <c r="E24" s="16">
        <v>10248631</v>
      </c>
      <c r="F24" s="16">
        <v>80666644</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96000000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677598</v>
      </c>
      <c r="E29" s="16">
        <v>677598</v>
      </c>
      <c r="F29" s="16">
        <v>5333352</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11848176</v>
      </c>
      <c r="E32" s="16">
        <v>10272505</v>
      </c>
      <c r="F32" s="16">
        <v>37276240</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1698195</v>
      </c>
      <c r="E35" s="16">
        <v>610710</v>
      </c>
      <c r="F35" s="16">
        <v>12194159</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1676428158</v>
      </c>
      <c r="E38" s="25">
        <v>1584429336</v>
      </c>
      <c r="F38" s="25">
        <v>11161537884</v>
      </c>
      <c r="H38" s="27"/>
      <c r="J38" s="27"/>
      <c r="K38" s="27"/>
      <c r="L38" s="27"/>
    </row>
    <row r="39" spans="1:12" ht="15" customHeight="1" x14ac:dyDescent="0.25">
      <c r="A39" s="52" t="s">
        <v>147</v>
      </c>
      <c r="B39" s="52" t="s">
        <v>148</v>
      </c>
      <c r="C39" s="52" t="s">
        <v>149</v>
      </c>
      <c r="D39" s="25">
        <v>-521511331</v>
      </c>
      <c r="E39" s="25">
        <v>725869480</v>
      </c>
      <c r="F39" s="25">
        <v>136286762</v>
      </c>
      <c r="J39" s="27"/>
      <c r="K39" s="27"/>
      <c r="L39" s="27"/>
    </row>
    <row r="40" spans="1:12" ht="15" customHeight="1" x14ac:dyDescent="0.25">
      <c r="A40" s="14" t="s">
        <v>8</v>
      </c>
      <c r="B40" s="14" t="s">
        <v>150</v>
      </c>
      <c r="C40" s="14" t="s">
        <v>151</v>
      </c>
      <c r="D40" s="16">
        <v>-112561493</v>
      </c>
      <c r="E40" s="16">
        <v>257320651</v>
      </c>
      <c r="F40" s="16">
        <v>91083775</v>
      </c>
      <c r="J40" s="27"/>
      <c r="K40" s="27"/>
      <c r="L40" s="27"/>
    </row>
    <row r="41" spans="1:12" ht="15" customHeight="1" x14ac:dyDescent="0.25">
      <c r="A41" s="14" t="s">
        <v>11</v>
      </c>
      <c r="B41" s="14" t="s">
        <v>152</v>
      </c>
      <c r="C41" s="14" t="s">
        <v>153</v>
      </c>
      <c r="D41" s="16">
        <v>-408949838</v>
      </c>
      <c r="E41" s="16">
        <v>468548829</v>
      </c>
      <c r="F41" s="16">
        <v>45202987</v>
      </c>
      <c r="J41" s="27"/>
      <c r="K41" s="27"/>
      <c r="L41" s="27"/>
    </row>
    <row r="42" spans="1:12" ht="15" customHeight="1" x14ac:dyDescent="0.25">
      <c r="A42" s="52" t="s">
        <v>154</v>
      </c>
      <c r="B42" s="52" t="s">
        <v>155</v>
      </c>
      <c r="C42" s="52" t="s">
        <v>156</v>
      </c>
      <c r="D42" s="25">
        <v>1154916827</v>
      </c>
      <c r="E42" s="25">
        <v>2310298816</v>
      </c>
      <c r="F42" s="25">
        <v>11297824646</v>
      </c>
      <c r="J42" s="27"/>
      <c r="K42" s="27"/>
      <c r="L42" s="27"/>
    </row>
    <row r="43" spans="1:12" ht="15" customHeight="1" x14ac:dyDescent="0.25">
      <c r="A43" s="52" t="s">
        <v>157</v>
      </c>
      <c r="B43" s="52" t="s">
        <v>158</v>
      </c>
      <c r="C43" s="52" t="s">
        <v>159</v>
      </c>
      <c r="D43" s="25">
        <v>286202278307</v>
      </c>
      <c r="E43" s="25">
        <v>273398661058</v>
      </c>
      <c r="F43" s="25">
        <v>181281309881</v>
      </c>
      <c r="J43" s="27"/>
      <c r="K43" s="27"/>
      <c r="L43" s="27"/>
    </row>
    <row r="44" spans="1:12" ht="15" customHeight="1" x14ac:dyDescent="0.25">
      <c r="A44" s="52" t="s">
        <v>160</v>
      </c>
      <c r="B44" s="52" t="s">
        <v>161</v>
      </c>
      <c r="C44" s="52" t="s">
        <v>162</v>
      </c>
      <c r="D44" s="25">
        <v>11948745480</v>
      </c>
      <c r="E44" s="25">
        <v>12803617249</v>
      </c>
      <c r="F44" s="25">
        <v>116869713906</v>
      </c>
      <c r="J44" s="27"/>
      <c r="K44" s="27"/>
      <c r="L44" s="27"/>
    </row>
    <row r="45" spans="1:12" ht="15" customHeight="1" x14ac:dyDescent="0.25">
      <c r="A45" s="14" t="s">
        <v>8</v>
      </c>
      <c r="B45" s="14" t="s">
        <v>163</v>
      </c>
      <c r="C45" s="14" t="s">
        <v>164</v>
      </c>
      <c r="D45" s="16">
        <v>1154916827</v>
      </c>
      <c r="E45" s="16">
        <v>2310298816</v>
      </c>
      <c r="F45" s="16">
        <v>11297824646</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10793828653</v>
      </c>
      <c r="E47" s="16">
        <v>10493318433</v>
      </c>
      <c r="F47" s="16">
        <v>105571889260</v>
      </c>
      <c r="J47" s="27"/>
      <c r="K47" s="27"/>
      <c r="L47" s="27"/>
    </row>
    <row r="48" spans="1:12" ht="15" customHeight="1" x14ac:dyDescent="0.25">
      <c r="A48" s="52" t="s">
        <v>169</v>
      </c>
      <c r="B48" s="52" t="s">
        <v>170</v>
      </c>
      <c r="C48" s="52" t="s">
        <v>171</v>
      </c>
      <c r="D48" s="25">
        <v>298151023787</v>
      </c>
      <c r="E48" s="25">
        <v>286202278307</v>
      </c>
      <c r="F48" s="25">
        <v>298151023787</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6"/>
  <sheetViews>
    <sheetView tabSelected="1" topLeftCell="A13" zoomScaleNormal="100" workbookViewId="0">
      <selection activeCell="M27" sqref="M27"/>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351</v>
      </c>
      <c r="C13" s="14">
        <v>2251.1</v>
      </c>
      <c r="D13" s="15">
        <v>170000</v>
      </c>
      <c r="E13" s="15">
        <v>100415.95</v>
      </c>
      <c r="F13" s="16">
        <v>17070711500</v>
      </c>
      <c r="G13" s="9">
        <v>5.681040978004466E-2</v>
      </c>
      <c r="H13" s="17"/>
    </row>
    <row r="14" spans="1:8" ht="15" customHeight="1" x14ac:dyDescent="0.25">
      <c r="A14" s="14"/>
      <c r="B14" s="14" t="s">
        <v>347</v>
      </c>
      <c r="C14" s="14">
        <v>2251.1999999999998</v>
      </c>
      <c r="D14" s="15">
        <v>9590</v>
      </c>
      <c r="E14" s="15">
        <v>98096.84</v>
      </c>
      <c r="F14" s="16">
        <v>940748696</v>
      </c>
      <c r="G14" s="9">
        <v>3.1307610652199624E-3</v>
      </c>
      <c r="H14" s="17"/>
    </row>
    <row r="15" spans="1:8" ht="15" customHeight="1" x14ac:dyDescent="0.25">
      <c r="A15" s="14"/>
      <c r="B15" s="14" t="s">
        <v>352</v>
      </c>
      <c r="C15" s="14">
        <v>2251.3000000000002</v>
      </c>
      <c r="D15" s="15">
        <v>5110</v>
      </c>
      <c r="E15" s="15">
        <v>95372.26</v>
      </c>
      <c r="F15" s="16">
        <v>487352249</v>
      </c>
      <c r="G15" s="9">
        <v>1.6218820740375327E-3</v>
      </c>
      <c r="H15" s="17"/>
    </row>
    <row r="16" spans="1:8" ht="15" customHeight="1" x14ac:dyDescent="0.25">
      <c r="A16" s="14"/>
      <c r="B16" s="14" t="s">
        <v>340</v>
      </c>
      <c r="C16" s="14">
        <v>2251.4</v>
      </c>
      <c r="D16" s="15">
        <v>533720</v>
      </c>
      <c r="E16" s="15">
        <v>100225.72</v>
      </c>
      <c r="F16" s="16">
        <v>53492471278</v>
      </c>
      <c r="G16" s="9">
        <v>0.17802006749692006</v>
      </c>
      <c r="H16" s="17"/>
    </row>
    <row r="17" spans="1:8" ht="15" customHeight="1" x14ac:dyDescent="0.25">
      <c r="A17" s="14"/>
      <c r="B17" s="14" t="s">
        <v>353</v>
      </c>
      <c r="C17" s="14">
        <v>2251.5</v>
      </c>
      <c r="D17" s="15">
        <v>80000</v>
      </c>
      <c r="E17" s="15">
        <v>100663.69</v>
      </c>
      <c r="F17" s="16">
        <v>8053095200</v>
      </c>
      <c r="G17" s="9">
        <v>2.680026771641655E-2</v>
      </c>
      <c r="H17" s="17"/>
    </row>
    <row r="18" spans="1:8" ht="15" customHeight="1" x14ac:dyDescent="0.25">
      <c r="A18" s="14"/>
      <c r="B18" s="14" t="s">
        <v>355</v>
      </c>
      <c r="C18" s="14">
        <v>2251.6</v>
      </c>
      <c r="D18" s="15">
        <v>200000</v>
      </c>
      <c r="E18" s="15">
        <v>99424.87</v>
      </c>
      <c r="F18" s="16">
        <v>19884974000</v>
      </c>
      <c r="G18" s="9">
        <v>6.6176124024211511E-2</v>
      </c>
      <c r="H18" s="17"/>
    </row>
    <row r="19" spans="1:8" ht="15" customHeight="1" x14ac:dyDescent="0.25">
      <c r="A19" s="14"/>
      <c r="B19" s="14" t="s">
        <v>343</v>
      </c>
      <c r="C19" s="14">
        <v>2251.6999999999998</v>
      </c>
      <c r="D19" s="15">
        <v>145001</v>
      </c>
      <c r="E19" s="15">
        <v>100985.71</v>
      </c>
      <c r="F19" s="16">
        <v>14643028936</v>
      </c>
      <c r="G19" s="9">
        <v>4.8731212771958063E-2</v>
      </c>
      <c r="H19" s="17"/>
    </row>
    <row r="20" spans="1:8" ht="15" customHeight="1" x14ac:dyDescent="0.25">
      <c r="A20" s="14"/>
      <c r="B20" s="14" t="s">
        <v>345</v>
      </c>
      <c r="C20" s="14">
        <v>2251.8000000000002</v>
      </c>
      <c r="D20" s="15">
        <v>170000</v>
      </c>
      <c r="E20" s="15">
        <v>100117.64</v>
      </c>
      <c r="F20" s="16">
        <v>17019998800</v>
      </c>
      <c r="G20" s="9">
        <v>5.6641640641860086E-2</v>
      </c>
      <c r="H20" s="17"/>
    </row>
    <row r="21" spans="1:8" ht="15" customHeight="1" x14ac:dyDescent="0.25">
      <c r="A21" s="14"/>
      <c r="B21" s="14" t="s">
        <v>346</v>
      </c>
      <c r="C21" s="14">
        <v>2251.9</v>
      </c>
      <c r="D21" s="15">
        <v>211598</v>
      </c>
      <c r="E21" s="15">
        <v>97526.89</v>
      </c>
      <c r="F21" s="16">
        <v>20636494870</v>
      </c>
      <c r="G21" s="9">
        <v>6.8677145061498426E-2</v>
      </c>
      <c r="H21" s="17"/>
    </row>
    <row r="22" spans="1:8" ht="15" customHeight="1" x14ac:dyDescent="0.25">
      <c r="A22" s="14"/>
      <c r="B22" s="14" t="s">
        <v>348</v>
      </c>
      <c r="C22" s="56" t="s">
        <v>349</v>
      </c>
      <c r="D22" s="15">
        <v>207853</v>
      </c>
      <c r="E22" s="15">
        <v>95740.86</v>
      </c>
      <c r="F22" s="16">
        <v>19900024974</v>
      </c>
      <c r="G22" s="9">
        <v>6.6226212856216479E-2</v>
      </c>
      <c r="H22" s="17"/>
    </row>
    <row r="23" spans="1:8" ht="15" customHeight="1" x14ac:dyDescent="0.25">
      <c r="A23" s="14"/>
      <c r="B23" s="14" t="s">
        <v>339</v>
      </c>
      <c r="C23" s="56" t="s">
        <v>350</v>
      </c>
      <c r="D23" s="15">
        <v>290000</v>
      </c>
      <c r="E23" s="15">
        <v>103849.77</v>
      </c>
      <c r="F23" s="16">
        <v>30116433300</v>
      </c>
      <c r="G23" s="9">
        <v>0.10022587030929453</v>
      </c>
      <c r="H23" s="17"/>
    </row>
    <row r="24" spans="1:8" ht="15" customHeight="1" x14ac:dyDescent="0.25">
      <c r="A24" s="14"/>
      <c r="B24" s="14" t="s">
        <v>356</v>
      </c>
      <c r="C24" s="56" t="s">
        <v>354</v>
      </c>
      <c r="D24" s="15">
        <v>185163</v>
      </c>
      <c r="E24" s="15">
        <v>100000</v>
      </c>
      <c r="F24" s="16">
        <v>18516300000</v>
      </c>
      <c r="G24" s="9">
        <v>6.1621250561831646E-2</v>
      </c>
      <c r="H24" s="17"/>
    </row>
    <row r="25" spans="1:8" s="47" customFormat="1" ht="15" customHeight="1" x14ac:dyDescent="0.25">
      <c r="A25" s="45" t="s">
        <v>1</v>
      </c>
      <c r="B25" s="45" t="s">
        <v>183</v>
      </c>
      <c r="C25" s="45" t="s">
        <v>194</v>
      </c>
      <c r="D25" s="21">
        <v>2208035</v>
      </c>
      <c r="E25" s="21"/>
      <c r="F25" s="21">
        <v>220761633803</v>
      </c>
      <c r="G25" s="23">
        <v>0.73468284435950948</v>
      </c>
      <c r="H25" s="46"/>
    </row>
    <row r="26" spans="1:8" ht="15" customHeight="1" x14ac:dyDescent="0.25">
      <c r="A26" s="33" t="s">
        <v>195</v>
      </c>
      <c r="B26" s="33" t="s">
        <v>196</v>
      </c>
      <c r="C26" s="33" t="s">
        <v>197</v>
      </c>
      <c r="D26" s="33" t="s">
        <v>1</v>
      </c>
      <c r="E26" s="33" t="s">
        <v>1</v>
      </c>
      <c r="F26" s="33" t="s">
        <v>1</v>
      </c>
      <c r="G26" s="9" t="str">
        <f t="shared" ref="G26:G39" si="0">IFERROR(F26/$F$42,"")</f>
        <v/>
      </c>
      <c r="H26" s="17"/>
    </row>
    <row r="27" spans="1:8" ht="15" customHeight="1" x14ac:dyDescent="0.25">
      <c r="A27" s="14" t="s">
        <v>66</v>
      </c>
      <c r="B27" s="14" t="s">
        <v>66</v>
      </c>
      <c r="C27" s="14" t="s">
        <v>66</v>
      </c>
      <c r="D27" s="14" t="s">
        <v>66</v>
      </c>
      <c r="E27" s="14" t="s">
        <v>66</v>
      </c>
      <c r="F27" s="14" t="s">
        <v>66</v>
      </c>
      <c r="G27" s="9" t="str">
        <f t="shared" si="0"/>
        <v/>
      </c>
      <c r="H27" s="17"/>
    </row>
    <row r="28" spans="1:8" ht="15.75" customHeight="1" x14ac:dyDescent="0.25">
      <c r="A28" s="14" t="s">
        <v>1</v>
      </c>
      <c r="B28" s="14" t="s">
        <v>183</v>
      </c>
      <c r="C28" s="14" t="s">
        <v>198</v>
      </c>
      <c r="D28" s="14" t="s">
        <v>1</v>
      </c>
      <c r="E28" s="14" t="s">
        <v>1</v>
      </c>
      <c r="F28" s="14" t="s">
        <v>1</v>
      </c>
      <c r="G28" s="9" t="str">
        <f t="shared" si="0"/>
        <v/>
      </c>
      <c r="H28" s="17"/>
    </row>
    <row r="29" spans="1:8" ht="15" customHeight="1" x14ac:dyDescent="0.25">
      <c r="A29" s="14" t="s">
        <v>1</v>
      </c>
      <c r="B29" s="14" t="s">
        <v>199</v>
      </c>
      <c r="C29" s="14" t="s">
        <v>200</v>
      </c>
      <c r="D29" s="16">
        <v>2208035</v>
      </c>
      <c r="E29" s="20"/>
      <c r="F29" s="16">
        <v>220761633803</v>
      </c>
      <c r="G29" s="9">
        <v>0.73468284435950948</v>
      </c>
      <c r="H29" s="17"/>
    </row>
    <row r="30" spans="1:8" ht="15" customHeight="1" x14ac:dyDescent="0.25">
      <c r="A30" s="33" t="s">
        <v>201</v>
      </c>
      <c r="B30" s="33" t="s">
        <v>202</v>
      </c>
      <c r="C30" s="33" t="s">
        <v>203</v>
      </c>
      <c r="D30" s="33" t="s">
        <v>1</v>
      </c>
      <c r="E30" s="33" t="s">
        <v>1</v>
      </c>
      <c r="F30" s="33" t="s">
        <v>1</v>
      </c>
      <c r="G30" s="9" t="str">
        <f t="shared" si="0"/>
        <v/>
      </c>
      <c r="H30" s="17"/>
    </row>
    <row r="31" spans="1:8" ht="15" customHeight="1" x14ac:dyDescent="0.25">
      <c r="A31" s="14" t="s">
        <v>66</v>
      </c>
      <c r="B31" s="14" t="s">
        <v>66</v>
      </c>
      <c r="C31" s="14" t="s">
        <v>66</v>
      </c>
      <c r="D31" s="14" t="s">
        <v>66</v>
      </c>
      <c r="E31" s="14" t="s">
        <v>66</v>
      </c>
      <c r="F31" s="14" t="s">
        <v>66</v>
      </c>
      <c r="G31" s="9" t="str">
        <f t="shared" si="0"/>
        <v/>
      </c>
      <c r="H31" s="17"/>
    </row>
    <row r="32" spans="1:8" s="47" customFormat="1" ht="15" customHeight="1" x14ac:dyDescent="0.25">
      <c r="A32" s="45" t="s">
        <v>1</v>
      </c>
      <c r="B32" s="45" t="s">
        <v>183</v>
      </c>
      <c r="C32" s="45" t="s">
        <v>204</v>
      </c>
      <c r="D32" s="45" t="s">
        <v>344</v>
      </c>
      <c r="E32" s="45" t="s">
        <v>344</v>
      </c>
      <c r="F32" s="21">
        <v>31814248523</v>
      </c>
      <c r="G32" s="23">
        <v>0.10587610806004252</v>
      </c>
      <c r="H32" s="46"/>
    </row>
    <row r="33" spans="1:8" ht="15" customHeight="1" x14ac:dyDescent="0.25">
      <c r="A33" s="33" t="s">
        <v>205</v>
      </c>
      <c r="B33" s="33" t="s">
        <v>64</v>
      </c>
      <c r="C33" s="33" t="s">
        <v>206</v>
      </c>
      <c r="D33" s="33" t="s">
        <v>1</v>
      </c>
      <c r="E33" s="33" t="s">
        <v>1</v>
      </c>
      <c r="F33" s="33" t="s">
        <v>1</v>
      </c>
      <c r="G33" s="33" t="str">
        <f t="shared" si="0"/>
        <v/>
      </c>
      <c r="H33" s="17"/>
    </row>
    <row r="34" spans="1:8" ht="15" customHeight="1" x14ac:dyDescent="0.25">
      <c r="A34" s="14" t="s">
        <v>1</v>
      </c>
      <c r="B34" s="14" t="s">
        <v>207</v>
      </c>
      <c r="C34" s="14" t="s">
        <v>208</v>
      </c>
      <c r="D34" s="14" t="s">
        <v>1</v>
      </c>
      <c r="E34" s="14" t="s">
        <v>1</v>
      </c>
      <c r="F34" s="18">
        <v>6136674370</v>
      </c>
      <c r="G34" s="9">
        <v>2.0422522262554633E-2</v>
      </c>
      <c r="H34" s="17"/>
    </row>
    <row r="35" spans="1:8" ht="15" customHeight="1" x14ac:dyDescent="0.25">
      <c r="A35" s="14" t="s">
        <v>66</v>
      </c>
      <c r="B35" s="14" t="s">
        <v>66</v>
      </c>
      <c r="C35" s="14" t="s">
        <v>66</v>
      </c>
      <c r="D35" s="14" t="s">
        <v>66</v>
      </c>
      <c r="E35" s="14" t="s">
        <v>66</v>
      </c>
      <c r="F35" s="19" t="s">
        <v>66</v>
      </c>
      <c r="G35" s="14" t="str">
        <f t="shared" si="0"/>
        <v/>
      </c>
      <c r="H35" s="17"/>
    </row>
    <row r="36" spans="1:8" ht="15" customHeight="1" x14ac:dyDescent="0.25">
      <c r="A36" s="14" t="s">
        <v>1</v>
      </c>
      <c r="B36" s="20" t="s">
        <v>338</v>
      </c>
      <c r="C36" s="14" t="s">
        <v>209</v>
      </c>
      <c r="D36" s="14" t="s">
        <v>1</v>
      </c>
      <c r="E36" s="14" t="s">
        <v>1</v>
      </c>
      <c r="F36" s="18">
        <v>8600000000</v>
      </c>
      <c r="G36" s="10">
        <v>2.8620337477344403E-2</v>
      </c>
      <c r="H36" s="17"/>
    </row>
    <row r="37" spans="1:8" ht="15" customHeight="1" x14ac:dyDescent="0.25">
      <c r="A37" s="14" t="s">
        <v>66</v>
      </c>
      <c r="B37" s="14" t="s">
        <v>66</v>
      </c>
      <c r="C37" s="14" t="s">
        <v>66</v>
      </c>
      <c r="D37" s="14" t="s">
        <v>66</v>
      </c>
      <c r="E37" s="14" t="s">
        <v>66</v>
      </c>
      <c r="F37" s="19" t="s">
        <v>66</v>
      </c>
      <c r="G37" s="14" t="str">
        <f t="shared" si="0"/>
        <v/>
      </c>
      <c r="H37" s="17"/>
    </row>
    <row r="38" spans="1:8" ht="15" customHeight="1" x14ac:dyDescent="0.25">
      <c r="A38" s="14" t="s">
        <v>1</v>
      </c>
      <c r="B38" s="20" t="s">
        <v>326</v>
      </c>
      <c r="C38" s="14">
        <v>2261</v>
      </c>
      <c r="D38" s="14" t="s">
        <v>1</v>
      </c>
      <c r="E38" s="14" t="s">
        <v>1</v>
      </c>
      <c r="F38" s="18">
        <v>16000000000</v>
      </c>
      <c r="G38" s="9">
        <v>5.3247139492733769E-2</v>
      </c>
      <c r="H38" s="17"/>
    </row>
    <row r="39" spans="1:8" ht="15" customHeight="1" x14ac:dyDescent="0.25">
      <c r="A39" s="14" t="s">
        <v>66</v>
      </c>
      <c r="B39" s="20" t="s">
        <v>341</v>
      </c>
      <c r="C39" s="14" t="s">
        <v>66</v>
      </c>
      <c r="D39" s="14" t="s">
        <v>66</v>
      </c>
      <c r="E39" s="14" t="s">
        <v>66</v>
      </c>
      <c r="F39" s="18" t="s">
        <v>66</v>
      </c>
      <c r="G39" s="9" t="str">
        <f t="shared" si="0"/>
        <v/>
      </c>
      <c r="H39" s="17"/>
    </row>
    <row r="40" spans="1:8" ht="15" customHeight="1" x14ac:dyDescent="0.25">
      <c r="A40" s="14" t="s">
        <v>1</v>
      </c>
      <c r="B40" s="20" t="s">
        <v>342</v>
      </c>
      <c r="C40" s="14">
        <v>2262</v>
      </c>
      <c r="D40" s="14" t="s">
        <v>1</v>
      </c>
      <c r="E40" s="14" t="s">
        <v>1</v>
      </c>
      <c r="F40" s="18">
        <v>17173068493</v>
      </c>
      <c r="G40" s="9">
        <v>5.7151048347815148E-2</v>
      </c>
      <c r="H40" s="34"/>
    </row>
    <row r="41" spans="1:8" s="47" customFormat="1" ht="15" customHeight="1" x14ac:dyDescent="0.25">
      <c r="A41" s="45" t="s">
        <v>1</v>
      </c>
      <c r="B41" s="45" t="s">
        <v>183</v>
      </c>
      <c r="C41" s="45">
        <v>2263</v>
      </c>
      <c r="D41" s="45" t="s">
        <v>1</v>
      </c>
      <c r="E41" s="45" t="s">
        <v>1</v>
      </c>
      <c r="F41" s="48">
        <v>47909742863</v>
      </c>
      <c r="G41" s="23">
        <v>0.15944104758044797</v>
      </c>
      <c r="H41" s="46"/>
    </row>
    <row r="42" spans="1:8" ht="15" customHeight="1" x14ac:dyDescent="0.25">
      <c r="A42" s="33" t="s">
        <v>160</v>
      </c>
      <c r="B42" s="33" t="s">
        <v>210</v>
      </c>
      <c r="C42" s="33" t="s">
        <v>211</v>
      </c>
      <c r="D42" s="21">
        <v>2208035</v>
      </c>
      <c r="E42" s="14"/>
      <c r="F42" s="22">
        <v>300485625189</v>
      </c>
      <c r="G42" s="23">
        <v>1</v>
      </c>
      <c r="H42" s="17"/>
    </row>
    <row r="43" spans="1:8" ht="15" customHeight="1" x14ac:dyDescent="0.25">
      <c r="A43" s="24" t="s">
        <v>1</v>
      </c>
      <c r="B43" s="24" t="s">
        <v>1</v>
      </c>
      <c r="C43" s="24" t="s">
        <v>1</v>
      </c>
      <c r="D43" s="24" t="s">
        <v>1</v>
      </c>
      <c r="E43" s="24" t="s">
        <v>1</v>
      </c>
      <c r="F43" s="24" t="s">
        <v>1</v>
      </c>
      <c r="G43" s="24" t="s">
        <v>1</v>
      </c>
    </row>
    <row r="46" spans="1:8" x14ac:dyDescent="0.2">
      <c r="G46"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opLeftCell="A16" workbookViewId="0">
      <selection activeCell="L30" sqref="L30"/>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1.1000651951667792E-2</v>
      </c>
      <c r="E3" s="40">
        <v>1.1000667893143379E-2</v>
      </c>
      <c r="H3" s="32"/>
      <c r="I3" s="32"/>
    </row>
    <row r="4" spans="1:9" ht="31.5" x14ac:dyDescent="0.25">
      <c r="A4" s="14" t="s">
        <v>11</v>
      </c>
      <c r="B4" s="37" t="s">
        <v>239</v>
      </c>
      <c r="C4" s="38" t="s">
        <v>240</v>
      </c>
      <c r="D4" s="39">
        <v>1.3695845084543629E-3</v>
      </c>
      <c r="E4" s="40">
        <v>1.3760879297855988E-3</v>
      </c>
      <c r="H4" s="32"/>
      <c r="I4" s="32"/>
    </row>
    <row r="5" spans="1:9" ht="47.25" x14ac:dyDescent="0.25">
      <c r="A5" s="14" t="s">
        <v>14</v>
      </c>
      <c r="B5" s="37" t="s">
        <v>241</v>
      </c>
      <c r="C5" s="38" t="s">
        <v>242</v>
      </c>
      <c r="D5" s="39">
        <v>1.2012229944741444E-3</v>
      </c>
      <c r="E5" s="40">
        <v>1.2396088336574453E-3</v>
      </c>
      <c r="H5" s="32"/>
      <c r="I5" s="32"/>
    </row>
    <row r="6" spans="1:9" ht="31.5" x14ac:dyDescent="0.25">
      <c r="A6" s="14" t="s">
        <v>17</v>
      </c>
      <c r="B6" s="37" t="s">
        <v>243</v>
      </c>
      <c r="C6" s="38" t="s">
        <v>244</v>
      </c>
      <c r="D6" s="39">
        <v>4.1450812185456383E-4</v>
      </c>
      <c r="E6" s="40">
        <v>4.2775399058907535E-4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4.8534480061577422E-4</v>
      </c>
      <c r="E9" s="40">
        <v>5.0085205400300821E-4</v>
      </c>
      <c r="H9" s="32"/>
      <c r="I9" s="32"/>
    </row>
    <row r="10" spans="1:9" ht="15.75" x14ac:dyDescent="0.25">
      <c r="A10" s="14" t="s">
        <v>29</v>
      </c>
      <c r="B10" s="37" t="s">
        <v>251</v>
      </c>
      <c r="C10" s="38" t="s">
        <v>252</v>
      </c>
      <c r="D10" s="39">
        <v>1.5046669215586244E-2</v>
      </c>
      <c r="E10" s="40">
        <v>1.502749211259473E-2</v>
      </c>
      <c r="H10" s="32"/>
      <c r="I10" s="32"/>
    </row>
    <row r="11" spans="1:9" ht="15.75" x14ac:dyDescent="0.25">
      <c r="A11" s="14" t="s">
        <v>32</v>
      </c>
      <c r="B11" s="37" t="s">
        <v>253</v>
      </c>
      <c r="C11" s="38" t="s">
        <v>254</v>
      </c>
      <c r="D11" s="39">
        <v>2.0931331746336324</v>
      </c>
      <c r="E11" s="40">
        <v>2.9293930551150131</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202626931200</v>
      </c>
      <c r="E14" s="43">
        <v>195152201500</v>
      </c>
      <c r="H14" s="32"/>
      <c r="I14" s="32"/>
    </row>
    <row r="15" spans="1:9" ht="15.75" x14ac:dyDescent="0.25">
      <c r="A15" s="14"/>
      <c r="B15" s="37" t="s">
        <v>260</v>
      </c>
      <c r="C15" s="38" t="s">
        <v>261</v>
      </c>
      <c r="D15" s="42">
        <v>202626931200</v>
      </c>
      <c r="E15" s="43">
        <v>195152201500</v>
      </c>
      <c r="H15" s="32"/>
      <c r="I15" s="32"/>
    </row>
    <row r="16" spans="1:9" ht="15.75" x14ac:dyDescent="0.25">
      <c r="A16" s="14"/>
      <c r="B16" s="37" t="s">
        <v>262</v>
      </c>
      <c r="C16" s="38" t="s">
        <v>263</v>
      </c>
      <c r="D16" s="42">
        <v>20262693.120000001</v>
      </c>
      <c r="E16" s="43">
        <v>19515220.149999999</v>
      </c>
      <c r="H16" s="32"/>
      <c r="I16" s="32"/>
    </row>
    <row r="17" spans="1:9" ht="15.75" x14ac:dyDescent="0.25">
      <c r="A17" s="14" t="s">
        <v>11</v>
      </c>
      <c r="B17" s="37" t="s">
        <v>264</v>
      </c>
      <c r="C17" s="38" t="s">
        <v>265</v>
      </c>
      <c r="D17" s="42">
        <v>7627482500</v>
      </c>
      <c r="E17" s="43">
        <v>7474729700</v>
      </c>
      <c r="H17" s="32"/>
      <c r="I17" s="32"/>
    </row>
    <row r="18" spans="1:9" ht="15.75" x14ac:dyDescent="0.25">
      <c r="A18" s="14"/>
      <c r="B18" s="37" t="s">
        <v>266</v>
      </c>
      <c r="C18" s="38" t="s">
        <v>267</v>
      </c>
      <c r="D18" s="42">
        <v>1103338.96</v>
      </c>
      <c r="E18" s="43">
        <v>1085616.21</v>
      </c>
      <c r="H18" s="32"/>
      <c r="I18" s="32"/>
    </row>
    <row r="19" spans="1:9" ht="15.75" x14ac:dyDescent="0.25">
      <c r="A19" s="14"/>
      <c r="B19" s="37" t="s">
        <v>268</v>
      </c>
      <c r="C19" s="38" t="s">
        <v>269</v>
      </c>
      <c r="D19" s="42">
        <v>11033389600</v>
      </c>
      <c r="E19" s="43">
        <v>10856162100</v>
      </c>
      <c r="H19" s="32"/>
      <c r="I19" s="32"/>
    </row>
    <row r="20" spans="1:9" ht="15.75" x14ac:dyDescent="0.25">
      <c r="A20" s="14"/>
      <c r="B20" s="37" t="s">
        <v>270</v>
      </c>
      <c r="C20" s="38" t="s">
        <v>271</v>
      </c>
      <c r="D20" s="42">
        <v>-340590.71</v>
      </c>
      <c r="E20" s="43">
        <v>-338143.24</v>
      </c>
      <c r="H20" s="32"/>
      <c r="I20" s="32"/>
    </row>
    <row r="21" spans="1:9" ht="15.75" x14ac:dyDescent="0.25">
      <c r="A21" s="14"/>
      <c r="B21" s="37" t="s">
        <v>272</v>
      </c>
      <c r="C21" s="38" t="s">
        <v>273</v>
      </c>
      <c r="D21" s="42">
        <v>-3405907100</v>
      </c>
      <c r="E21" s="43">
        <v>-3381432400</v>
      </c>
      <c r="H21" s="32"/>
      <c r="I21" s="32"/>
    </row>
    <row r="22" spans="1:9" ht="15.75" x14ac:dyDescent="0.25">
      <c r="A22" s="14" t="s">
        <v>14</v>
      </c>
      <c r="B22" s="37" t="s">
        <v>274</v>
      </c>
      <c r="C22" s="38" t="s">
        <v>275</v>
      </c>
      <c r="D22" s="42">
        <v>210254413700</v>
      </c>
      <c r="E22" s="43">
        <v>202626931200</v>
      </c>
      <c r="H22" s="32"/>
      <c r="I22" s="32"/>
    </row>
    <row r="23" spans="1:9" ht="15.75" x14ac:dyDescent="0.25">
      <c r="A23" s="14"/>
      <c r="B23" s="37" t="s">
        <v>276</v>
      </c>
      <c r="C23" s="38" t="s">
        <v>277</v>
      </c>
      <c r="D23" s="42">
        <v>210254413700</v>
      </c>
      <c r="E23" s="43">
        <v>202626931200</v>
      </c>
      <c r="H23" s="32"/>
      <c r="I23" s="32"/>
    </row>
    <row r="24" spans="1:9" ht="15.75" x14ac:dyDescent="0.25">
      <c r="A24" s="14"/>
      <c r="B24" s="37" t="s">
        <v>278</v>
      </c>
      <c r="C24" s="38" t="s">
        <v>279</v>
      </c>
      <c r="D24" s="42">
        <v>21025441.370000001</v>
      </c>
      <c r="E24" s="43">
        <v>20262693.120000001</v>
      </c>
      <c r="H24" s="32"/>
      <c r="I24" s="32"/>
    </row>
    <row r="25" spans="1:9" ht="31.5" x14ac:dyDescent="0.25">
      <c r="A25" s="14" t="s">
        <v>17</v>
      </c>
      <c r="B25" s="37" t="s">
        <v>280</v>
      </c>
      <c r="C25" s="38" t="s">
        <v>281</v>
      </c>
      <c r="D25" s="39">
        <v>0.45839999999999997</v>
      </c>
      <c r="E25" s="40">
        <v>0.47570000000000001</v>
      </c>
      <c r="H25" s="32"/>
      <c r="I25" s="32"/>
    </row>
    <row r="26" spans="1:9" ht="31.5" x14ac:dyDescent="0.25">
      <c r="A26" s="14" t="s">
        <v>20</v>
      </c>
      <c r="B26" s="37" t="s">
        <v>282</v>
      </c>
      <c r="C26" s="38" t="s">
        <v>283</v>
      </c>
      <c r="D26" s="39">
        <v>0.57509999999999994</v>
      </c>
      <c r="E26" s="40">
        <v>0.59519999999999995</v>
      </c>
      <c r="H26" s="32"/>
      <c r="I26" s="32"/>
    </row>
    <row r="27" spans="1:9" ht="31.5" x14ac:dyDescent="0.25">
      <c r="A27" s="14" t="s">
        <v>23</v>
      </c>
      <c r="B27" s="37" t="s">
        <v>284</v>
      </c>
      <c r="C27" s="38" t="s">
        <v>285</v>
      </c>
      <c r="D27" s="39">
        <v>2.9999999999999997E-4</v>
      </c>
      <c r="E27" s="40">
        <v>2.9999999999999997E-4</v>
      </c>
      <c r="H27" s="32"/>
      <c r="I27" s="32"/>
    </row>
    <row r="28" spans="1:9" ht="31.5" x14ac:dyDescent="0.25">
      <c r="A28" s="14" t="s">
        <v>26</v>
      </c>
      <c r="B28" s="49" t="s">
        <v>286</v>
      </c>
      <c r="C28" s="50" t="s">
        <v>287</v>
      </c>
      <c r="D28" s="51">
        <v>6383</v>
      </c>
      <c r="E28" s="51">
        <v>6197</v>
      </c>
      <c r="H28" s="32"/>
      <c r="I28" s="32"/>
    </row>
    <row r="29" spans="1:9" ht="15.75" x14ac:dyDescent="0.25">
      <c r="A29" s="14" t="s">
        <v>29</v>
      </c>
      <c r="B29" s="49" t="s">
        <v>288</v>
      </c>
      <c r="C29" s="50" t="s">
        <v>289</v>
      </c>
      <c r="D29" s="42">
        <v>14180.48</v>
      </c>
      <c r="E29" s="42">
        <v>14124.59</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1.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wXYAOUGlZKAJ5tdFfJTItqfjB+bpYBU9nY8nodpakL4=</DigestValue>
    </Reference>
    <Reference Type="http://www.w3.org/2000/09/xmldsig#Object" URI="#idOfficeObject">
      <DigestMethod Algorithm="http://www.w3.org/2001/04/xmlenc#sha256"/>
      <DigestValue>Sf8xI5KyzcjZHIoGkW1L4S3rh5dZmGm4Ytw1BMo9acQ=</DigestValue>
    </Reference>
    <Reference Type="http://uri.etsi.org/01903#SignedProperties" URI="#idSignedProperties">
      <Transforms>
        <Transform Algorithm="http://www.w3.org/TR/2001/REC-xml-c14n-20010315"/>
      </Transforms>
      <DigestMethod Algorithm="http://www.w3.org/2001/04/xmlenc#sha256"/>
      <DigestValue>ZYjYJn0ikcXF20sa3w5KosKSHsUlOXhFJMz9zJ0q/Ag=</DigestValue>
    </Reference>
  </SignedInfo>
  <SignatureValue>T+BURD0o2VQEJRjkY+vhsj0P5Azghk/j1RrfImnUigBbEGR4ExPh3Y3Y8OXY5kQK/X/s7o6f3RL/
1oBJT4f1sX0FHEskeo2hOGbYrt45nYJ/st/TN/qLR/gYsJ+TdctPBKny9g/gBrqWUiTsYeR3lopk
mm54FC2rmr9ZmtHbJ0o=</SignatureValue>
  <KeyInfo>
    <X509Data>
      <X509Certificate>MIIEKDCCAxCgAwIBAgIQVAT//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WVWhj1js8yW+qLmvth8xYJqy4BokD3nkq8LOsTxWRcXDTswelwNHqjzYhbpd9v1V4UpxZ//NHvEU8h7+kb5oeqxyku8NkXjtjq8/GwqZyxZZFM1nxEm2xLx1ocdTlQJdKDnL9Jdv4PWweRGGOnI5I26nx5im2MjZnD1wIDAQABo4IBQDCCATwwNQYIKwYBBQUHAQEEKTAnMCUGCCsGAQUFBzABhhlodHRwOi8vb2NzcC52aWV0dGVsLWNhLnZuMB0GA1UdDgQWBBTm3Fya2GuO10XwUiwGu4YvFzy1gDAMBgNVHRMBAf8EAjAAMB8GA1UdIwQYMBaAFLpfG+l5A3440l7+9Js/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f1d3uJ7hOZNTCbBtlqo6MzxwSF2jqi8l28v8NiH4hlyiimy1Zj9bhs1vtUdLRdBIa/JfgXWhx/v3iUegU9aGeSsWT+pnTy7r1uNk+8vRHRYyENLgQXuT5nDLB5dEOprZeY85u39OyqxGgbhrTyAxfD/32AKVUWW3KqTrwr+aiTgAIDIdO1YtMwh96+g3+Mue2B8FWOsBo5MrpT6YqEVRIUsBotuAYbFrPLLvfmh+DWe/cLZaiZFLKXBBpxSo+9qoDpa0kE5qfM8Jl3nf35uAiHIh09XPBwmwctxMHXrhn3tBHgrVrmWZR/W/qlr5snxLj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jq79pmdy+kix2R6JcmbYGs50UwZFM4sRLokJF5l6z9Y=</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bz/AEOGHuTgQcCRp4m/KUW6Fc8svNivhCP2UnohNkSA=</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C5fHgygQYNfqJxkzcRjgdOUeYInFUrFnVE3Zu0k4fxU=</DigestValue>
      </Reference>
      <Reference URI="/xl/drawings/vmlDrawing10.vml?ContentType=application/vnd.openxmlformats-officedocument.vmlDrawing">
        <DigestMethod Algorithm="http://www.w3.org/2001/04/xmlenc#sha256"/>
        <DigestValue>Gu2RHxL5Pw+zqQdvQtFr3d1WbofdgRmNnoop5zxBe6E=</DigestValue>
      </Reference>
      <Reference URI="/xl/drawings/vmlDrawing11.vml?ContentType=application/vnd.openxmlformats-officedocument.vmlDrawing">
        <DigestMethod Algorithm="http://www.w3.org/2001/04/xmlenc#sha256"/>
        <DigestValue>OW9zHHnDs4foFFBfx4Cr/fBs4e2wOI+KMcshJFq7QKY=</DigestValue>
      </Reference>
      <Reference URI="/xl/drawings/vmlDrawing2.vml?ContentType=application/vnd.openxmlformats-officedocument.vmlDrawing">
        <DigestMethod Algorithm="http://www.w3.org/2001/04/xmlenc#sha256"/>
        <DigestValue>7sqEGk59fQ/D2xbxPd9H6ieTfNKLmyhaGVUjFTXfpCg=</DigestValue>
      </Reference>
      <Reference URI="/xl/drawings/vmlDrawing3.vml?ContentType=application/vnd.openxmlformats-officedocument.vmlDrawing">
        <DigestMethod Algorithm="http://www.w3.org/2001/04/xmlenc#sha256"/>
        <DigestValue>sDTSP3f3EIs2ovDIjusZwglbnFsYk5RHCYZTua/SaZ0=</DigestValue>
      </Reference>
      <Reference URI="/xl/drawings/vmlDrawing4.vml?ContentType=application/vnd.openxmlformats-officedocument.vmlDrawing">
        <DigestMethod Algorithm="http://www.w3.org/2001/04/xmlenc#sha256"/>
        <DigestValue>Mp0KzDX2iQRmm8JQe+wtYgTmzkhycIX1diiLPBNKt7s=</DigestValue>
      </Reference>
      <Reference URI="/xl/drawings/vmlDrawing5.vml?ContentType=application/vnd.openxmlformats-officedocument.vmlDrawing">
        <DigestMethod Algorithm="http://www.w3.org/2001/04/xmlenc#sha256"/>
        <DigestValue>F4o7evc1Jhbz59KDJZmZ9WIoxq++IL+xZWVRzED/tfM=</DigestValue>
      </Reference>
      <Reference URI="/xl/drawings/vmlDrawing6.vml?ContentType=application/vnd.openxmlformats-officedocument.vmlDrawing">
        <DigestMethod Algorithm="http://www.w3.org/2001/04/xmlenc#sha256"/>
        <DigestValue>s5y/YqBL354GuVFrdE3lHP/m9WlYtj6C9QgH0rW9N8E=</DigestValue>
      </Reference>
      <Reference URI="/xl/drawings/vmlDrawing7.vml?ContentType=application/vnd.openxmlformats-officedocument.vmlDrawing">
        <DigestMethod Algorithm="http://www.w3.org/2001/04/xmlenc#sha256"/>
        <DigestValue>TnxTTm3zff19AtfcaL9zjpDWtu2DyVWltPttZLPOQ3E=</DigestValue>
      </Reference>
      <Reference URI="/xl/drawings/vmlDrawing8.vml?ContentType=application/vnd.openxmlformats-officedocument.vmlDrawing">
        <DigestMethod Algorithm="http://www.w3.org/2001/04/xmlenc#sha256"/>
        <DigestValue>DewZkd5hBh78wIfAIQFPGYWXJlB18KJXdU1Did0Pwp0=</DigestValue>
      </Reference>
      <Reference URI="/xl/drawings/vmlDrawing9.vml?ContentType=application/vnd.openxmlformats-officedocument.vmlDrawing">
        <DigestMethod Algorithm="http://www.w3.org/2001/04/xmlenc#sha256"/>
        <DigestValue>EKAg5XI+LmQqOzDLz4In/tI9s7ynEUN6XdLqeDUHJaY=</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9RNyNuK7dFUFcc2o8xKhxpDNnkt5+lrIVZgGEKf2DgM=</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/wod7gdQ6E4HRhqIQ+laP203o+Nb9ojvELeZYR3a5Bg=</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gPwYQVZ0MNzIb63iFNkv7ZlGKztbVUxNrqX8DgfNuEQ=</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vxui0W0Nve2N6GVfveB4fAXdk9dtzEDS4Jxzg4lWor4=</DigestValue>
      </Reference>
      <Reference URI="/xl/worksheets/sheet2.xml?ContentType=application/vnd.openxmlformats-officedocument.spreadsheetml.worksheet+xml">
        <DigestMethod Algorithm="http://www.w3.org/2001/04/xmlenc#sha256"/>
        <DigestValue>BPzNmE4WVzE6YMh2m0eVhgdabCRM73XuuuxiokNdUlw=</DigestValue>
      </Reference>
      <Reference URI="/xl/worksheets/sheet3.xml?ContentType=application/vnd.openxmlformats-officedocument.spreadsheetml.worksheet+xml">
        <DigestMethod Algorithm="http://www.w3.org/2001/04/xmlenc#sha256"/>
        <DigestValue>XiLm+cBPsoiaSN4E+VNImOr+HD6wdr3MYc7tzqjSeRA=</DigestValue>
      </Reference>
      <Reference URI="/xl/worksheets/sheet4.xml?ContentType=application/vnd.openxmlformats-officedocument.spreadsheetml.worksheet+xml">
        <DigestMethod Algorithm="http://www.w3.org/2001/04/xmlenc#sha256"/>
        <DigestValue>WAQgEeJ/oN0cKh2/kk3TxUYZIiLP0SZmS1mte5OAC9Q=</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8YRefwA8Qi2+bpFgZPrmt9ZbzTVsB6lOdVBOR9vGRVI=</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2024-09-10T10:12:37Z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16.0.10413/14</OfficeVersion>
          <ApplicationVersion>16.0.10413</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2024-09-10T10:12:37Z</xd:SigningTime>
          <xd:SigningCertificate>
            <xd:Cert>
              <xd:CertDigest>
                <DigestMethod Algorithm="http://www.w3.org/2001/04/xmlenc#sha256"/>
                <DigestValue>eo1xFIsCphH+E1LRqNO1N0BRXJ3UbnFDxEzQff8czO0=</DigestValue>
              </xd:CertDigest>
              <xd:IssuerSerial>
                <X509IssuerName>CN=Viettel-CA SHA-256, O=Viettel Group, C=VN</X509IssuerName>
                <X509SerialNumber>111681113028408966821000000000005642149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GjCCBAKgAwIBAgIRAMKJAxYScVGgwM1+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c4LoL/FgOGelAErt8l/kGXbsMvoDEOjs7KN0L2c7Z3XrZ2Pf3jUhs3661CP+K8aIUAcbGqi+hFkEL+FW+kVdggescpXxnZ/EMyF+T860ghm9ZHA+aXVHTJi9DmKoQ9H9i31jqQwwDE0R+jFa823TyAXkEJr/3hs8FGVfmiZM6nWm5eMK18egWBylecq/X+buLCXvy4KaI08BvCbNxEDVvxVGehVsjluP//OyL+5LpHgZzcCJ3dohzg3gNLUWQgz/AsqqI9JcgmGXh8Z9DYH695I8rcH2gWav78N+hX32QsBrTZ4q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ul8b6XkDfjjSXv70mz9qCOQue+EwDQYJKoZIhvcNAQELBQADggIBAIQl62kPcdAJkgLNHVmhYBORFG+7RjDLOjOfG2FwnMkzTohiAD5FHbzKFDdHqDNjcEoHIzz7zjAAYpZSrUnsXVVfSj9LXLsE89KQbKRJM+mNZaFxJD/3a/leM3coZgccdoto5Fgyq4nbypKFNBpnnAjd/Z/5PUXF1dyN1S8aitds9xbURHrhf6lTKVDW84/q1BaryUM1/rmlp0tFQOPitd0bKvLHw5K0RIKl9nzDtEwkprexxkhhbyW6b6qvQza+YUyieUi8wa0mbeQpAQyQrkKTklJVvBT5ogveGX6PQIm6I4VYJxQG8/5oyJmikqIKOXlCucHta4fCEMXiRG3jARADOC3E/YxatnzSJg+eTq0zMJx0oXTaguFbf6ITrhU+lde8qvZTxb5d6Ixpk5bng5dnm0W3rf6M9vkJ3VS2eqQvYB9k81+HXwpfyw7G87Szr4f71xspnYX6GIth6KfA2I3Zb5iGw9HoK5THQbwMkjrGtxp9B6uSLCGLjK2DBg/f20pveAbNfVA89z/hs0T2jlnnBp7fzvabswcLKeNrcDEhSTSwTdADfJ0T1jhVeVAQVKnTXhgdJvjg951NpHkFXaY3CQWqehgPZe9otzZkzJeCjAEbDhhubvgTsRU4TDQrO9cS7DwPYf0u96rtHdGwrvAgSIKFoC5p6gIT9m1u1APL</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VxoEY/AzfbNUscP17x32O/mfaHA=</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DlkxtN4fDZk1hp8iZiA2L3oyBxc=</DigestValue>
    </Reference>
  </SignedInfo>
  <SignatureValue>T9fWfE5IqIjCmz3cUniEDVAOAEL9omV0kZK2kwMZNOLD57V0fnikPxH7S7u3Je0jtMshsDtzuuOR
3A8nY8+/pGA/iqI0C3Lq+9pZ4oaEdpRrFlmw1trBe008QjDuxhjS1buubVUuNbc2m0Dwr2G38a1j
Ggh1DbHtkdVwPM30ecxy5YiCsSJG6nQ7JMdZmCSpU2ATEft5x+ywzrj79jxjC3sFUcxQR4e6a6Ay
mBjGxKEzHJ1E5d5Yy2D9J/xwkEXFhWvPkYLLcw7A9gUOcF1pXZFfsXUarZitnGZVJnonH8XjuVLd
rFJHWWacO9tZKTDWP90Bc/efoK8taFZQ0EXf6A==</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87CzW1QwcBCVtOJfKsoDxRowPgQ=</DigestValue>
      </Reference>
      <Reference URI="/xl/worksheets/sheet5.xml?ContentType=application/vnd.openxmlformats-officedocument.spreadsheetml.worksheet+xml">
        <DigestMethod Algorithm="http://www.w3.org/2000/09/xmldsig#sha1"/>
        <DigestValue>RjSiyz+hF1A+uBrkfqHA2VQwB40=</DigestValue>
      </Reference>
      <Reference URI="/xl/comments7.xml?ContentType=application/vnd.openxmlformats-officedocument.spreadsheetml.comments+xml">
        <DigestMethod Algorithm="http://www.w3.org/2000/09/xmldsig#sha1"/>
        <DigestValue>79XpJkqnnys5akYe/9oBRlZCeyg=</DigestValue>
      </Reference>
      <Reference URI="/xl/worksheets/sheet9.xml?ContentType=application/vnd.openxmlformats-officedocument.spreadsheetml.worksheet+xml">
        <DigestMethod Algorithm="http://www.w3.org/2000/09/xmldsig#sha1"/>
        <DigestValue>M0AIq4FdnCYqDNl638dzzQ40M0E=</DigestValue>
      </Reference>
      <Reference URI="/xl/comments2.xml?ContentType=application/vnd.openxmlformats-officedocument.spreadsheetml.comments+xml">
        <DigestMethod Algorithm="http://www.w3.org/2000/09/xmldsig#sha1"/>
        <DigestValue>QI6SLgS2VxcHrgq/dtqfWEBF6tY=</DigestValue>
      </Reference>
      <Reference URI="/xl/worksheets/sheet11.xml?ContentType=application/vnd.openxmlformats-officedocument.spreadsheetml.worksheet+xml">
        <DigestMethod Algorithm="http://www.w3.org/2000/09/xmldsig#sha1"/>
        <DigestValue>wT5pVhL9+AWAN+mdvQqWM3wgm9M=</DigestValue>
      </Reference>
      <Reference URI="/xl/drawings/vmlDrawing4.vml?ContentType=application/vnd.openxmlformats-officedocument.vmlDrawing">
        <DigestMethod Algorithm="http://www.w3.org/2000/09/xmldsig#sha1"/>
        <DigestValue>7yEHc1yJbZvlOs5EbK4nALzi9LE=</DigestValue>
      </Reference>
      <Reference URI="/xl/drawings/vmlDrawing1.vml?ContentType=application/vnd.openxmlformats-officedocument.vmlDrawing">
        <DigestMethod Algorithm="http://www.w3.org/2000/09/xmldsig#sha1"/>
        <DigestValue>7rONdC7G3s475yQ9phXf3yJ4ebI=</DigestValue>
      </Reference>
      <Reference URI="/xl/styles.xml?ContentType=application/vnd.openxmlformats-officedocument.spreadsheetml.styles+xml">
        <DigestMethod Algorithm="http://www.w3.org/2000/09/xmldsig#sha1"/>
        <DigestValue>W2ypr+HhxdxZ64ZaVfeOZWNr5/A=</DigestValue>
      </Reference>
      <Reference URI="/xl/printerSettings/printerSettings3.bin?ContentType=application/vnd.openxmlformats-officedocument.spreadsheetml.printerSettings">
        <DigestMethod Algorithm="http://www.w3.org/2000/09/xmldsig#sha1"/>
        <DigestValue>TvyAATTYEFS1cV1HgpO+2oYSroY=</DigestValue>
      </Reference>
      <Reference URI="/xl/worksheets/sheet6.xml?ContentType=application/vnd.openxmlformats-officedocument.spreadsheetml.worksheet+xml">
        <DigestMethod Algorithm="http://www.w3.org/2000/09/xmldsig#sha1"/>
        <DigestValue>08CxdYJK77N+8VyplaMfjnwBoa4=</DigestValue>
      </Reference>
      <Reference URI="/xl/comments3.xml?ContentType=application/vnd.openxmlformats-officedocument.spreadsheetml.comments+xml">
        <DigestMethod Algorithm="http://www.w3.org/2000/09/xmldsig#sha1"/>
        <DigestValue>Bj9aagsEXbdU1geis1iJRdEPwdo=</DigestValue>
      </Reference>
      <Reference URI="/xl/comments4.xml?ContentType=application/vnd.openxmlformats-officedocument.spreadsheetml.comments+xml">
        <DigestMethod Algorithm="http://www.w3.org/2000/09/xmldsig#sha1"/>
        <DigestValue>GxjkVjgtIPrzNE4FmSX7A5VQr0k=</DigestValue>
      </Reference>
      <Reference URI="/xl/printerSettings/printerSettings2.bin?ContentType=application/vnd.openxmlformats-officedocument.spreadsheetml.printerSettings">
        <DigestMethod Algorithm="http://www.w3.org/2000/09/xmldsig#sha1"/>
        <DigestValue>0wnXZhEw75LN5ZrpS6Ls7AQZ6u8=</DigestValue>
      </Reference>
      <Reference URI="/xl/worksheets/sheet10.xml?ContentType=application/vnd.openxmlformats-officedocument.spreadsheetml.worksheet+xml">
        <DigestMethod Algorithm="http://www.w3.org/2000/09/xmldsig#sha1"/>
        <DigestValue>4ZgAoQ64pDNLZK9rPlZW/u7rZSc=</DigestValue>
      </Reference>
      <Reference URI="/xl/comments6.xml?ContentType=application/vnd.openxmlformats-officedocument.spreadsheetml.comments+xml">
        <DigestMethod Algorithm="http://www.w3.org/2000/09/xmldsig#sha1"/>
        <DigestValue>vw6Y1swWf1hgMYyOPKgmm2OBjFE=</DigestValue>
      </Reference>
      <Reference URI="/xl/worksheets/sheet8.xml?ContentType=application/vnd.openxmlformats-officedocument.spreadsheetml.worksheet+xml">
        <DigestMethod Algorithm="http://www.w3.org/2000/09/xmldsig#sha1"/>
        <DigestValue>yyREWn3efHnfer8lV+S9qmR9rqk=</DigestValue>
      </Reference>
      <Reference URI="/xl/drawings/vmlDrawing3.vml?ContentType=application/vnd.openxmlformats-officedocument.vmlDrawing">
        <DigestMethod Algorithm="http://www.w3.org/2000/09/xmldsig#sha1"/>
        <DigestValue>OmcQHsGD73BHXIubTq6q9/RgtCc=</DigestValue>
      </Reference>
      <Reference URI="/xl/comments5.xml?ContentType=application/vnd.openxmlformats-officedocument.spreadsheetml.comments+xml">
        <DigestMethod Algorithm="http://www.w3.org/2000/09/xmldsig#sha1"/>
        <DigestValue>yCQQ/AYQtmXoxKtGZmof1epwIFw=</DigestValue>
      </Reference>
      <Reference URI="/xl/worksheets/sheet7.xml?ContentType=application/vnd.openxmlformats-officedocument.spreadsheetml.worksheet+xml">
        <DigestMethod Algorithm="http://www.w3.org/2000/09/xmldsig#sha1"/>
        <DigestValue>J8Lao2hhQM0E1vJLtWldkTrjA68=</DigestValue>
      </Reference>
      <Reference URI="/xl/theme/theme1.xml?ContentType=application/vnd.openxmlformats-officedocument.theme+xml">
        <DigestMethod Algorithm="http://www.w3.org/2000/09/xmldsig#sha1"/>
        <DigestValue>ws0gcdu2aM8dJ36PXh4TC2naUx4=</DigestValue>
      </Reference>
      <Reference URI="/xl/worksheets/sheet13.xml?ContentType=application/vnd.openxmlformats-officedocument.spreadsheetml.worksheet+xml">
        <DigestMethod Algorithm="http://www.w3.org/2000/09/xmldsig#sha1"/>
        <DigestValue>EckcDVVgydIXdgi9yzyzmgdoXnI=</DigestValue>
      </Reference>
      <Reference URI="/xl/drawings/vmlDrawing2.vml?ContentType=application/vnd.openxmlformats-officedocument.vmlDrawing">
        <DigestMethod Algorithm="http://www.w3.org/2000/09/xmldsig#sha1"/>
        <DigestValue>XAg1ulWTuDmvivkvMl38XxMYaRI=</DigestValue>
      </Reference>
      <Reference URI="/xl/comments11.xml?ContentType=application/vnd.openxmlformats-officedocument.spreadsheetml.comments+xml">
        <DigestMethod Algorithm="http://www.w3.org/2000/09/xmldsig#sha1"/>
        <DigestValue>X4w/xl+rdLI+m1sN0/px223TFBU=</DigestValue>
      </Reference>
      <Reference URI="/xl/worksheets/sheet3.xml?ContentType=application/vnd.openxmlformats-officedocument.spreadsheetml.worksheet+xml">
        <DigestMethod Algorithm="http://www.w3.org/2000/09/xmldsig#sha1"/>
        <DigestValue>zkTUS7BAc9Ksv/KoroeawgWA7Yg=</DigestValue>
      </Reference>
      <Reference URI="/xl/comments10.xml?ContentType=application/vnd.openxmlformats-officedocument.spreadsheetml.comments+xml">
        <DigestMethod Algorithm="http://www.w3.org/2000/09/xmldsig#sha1"/>
        <DigestValue>O6QqmauIFcBYi1hfzibpZju4ycc=</DigestValue>
      </Reference>
      <Reference URI="/xl/worksheets/sheet2.xml?ContentType=application/vnd.openxmlformats-officedocument.spreadsheetml.worksheet+xml">
        <DigestMethod Algorithm="http://www.w3.org/2000/09/xmldsig#sha1"/>
        <DigestValue>MlnY8prCRE28Tg7xuOGxUzxSrKY=</DigestValue>
      </Reference>
      <Reference URI="/xl/comments1.xml?ContentType=application/vnd.openxmlformats-officedocument.spreadsheetml.comments+xml">
        <DigestMethod Algorithm="http://www.w3.org/2000/09/xmldsig#sha1"/>
        <DigestValue>IRGBA4rm6bkKQOjBKKS2e2r8Hbk=</DigestValue>
      </Reference>
      <Reference URI="/xl/worksheets/sheet4.xml?ContentType=application/vnd.openxmlformats-officedocument.spreadsheetml.worksheet+xml">
        <DigestMethod Algorithm="http://www.w3.org/2000/09/xmldsig#sha1"/>
        <DigestValue>a72kVBxzLRO2YUm5njUPsElY7CI=</DigestValue>
      </Reference>
      <Reference URI="/xl/comments9.xml?ContentType=application/vnd.openxmlformats-officedocument.spreadsheetml.comments+xml">
        <DigestMethod Algorithm="http://www.w3.org/2000/09/xmldsig#sha1"/>
        <DigestValue>1Rplm2eJqcRVZfJSPcm0wBybo5c=</DigestValue>
      </Reference>
      <Reference URI="/xl/workbook.xml?ContentType=application/vnd.openxmlformats-officedocument.spreadsheetml.sheet.main+xml">
        <DigestMethod Algorithm="http://www.w3.org/2000/09/xmldsig#sha1"/>
        <DigestValue>/oAX8AuBDEwmepQ+UrvUEgNDiwA=</DigestValue>
      </Reference>
      <Reference URI="/xl/drawings/vmlDrawing11.vml?ContentType=application/vnd.openxmlformats-officedocument.vmlDrawing">
        <DigestMethod Algorithm="http://www.w3.org/2000/09/xmldsig#sha1"/>
        <DigestValue>4cuwbY0LdgJAplaQuignAAjqqys=</DigestValue>
      </Reference>
      <Reference URI="/xl/drawings/vmlDrawing10.vml?ContentType=application/vnd.openxmlformats-officedocument.vmlDrawing">
        <DigestMethod Algorithm="http://www.w3.org/2000/09/xmldsig#sha1"/>
        <DigestValue>nK2b7nymVKOlVwPnqy2Vfr/ErJY=</DigestValue>
      </Reference>
      <Reference URI="/xl/drawings/vmlDrawing9.vml?ContentType=application/vnd.openxmlformats-officedocument.vmlDrawing">
        <DigestMethod Algorithm="http://www.w3.org/2000/09/xmldsig#sha1"/>
        <DigestValue>qDrclkfcUJGoYMucvoYZhNJoy2E=</DigestValue>
      </Reference>
      <Reference URI="/xl/comments8.xml?ContentType=application/vnd.openxmlformats-officedocument.spreadsheetml.comments+xml">
        <DigestMethod Algorithm="http://www.w3.org/2000/09/xmldsig#sha1"/>
        <DigestValue>tPbeJKVj/83yzV4LxxRHf8EIACQ=</DigestValue>
      </Reference>
      <Reference URI="/xl/worksheets/sheet12.xml?ContentType=application/vnd.openxmlformats-officedocument.spreadsheetml.worksheet+xml">
        <DigestMethod Algorithm="http://www.w3.org/2000/09/xmldsig#sha1"/>
        <DigestValue>JyamwmO11302x7g702nUoVDU3hw=</DigestValue>
      </Reference>
      <Reference URI="/xl/sharedStrings.xml?ContentType=application/vnd.openxmlformats-officedocument.spreadsheetml.sharedStrings+xml">
        <DigestMethod Algorithm="http://www.w3.org/2000/09/xmldsig#sha1"/>
        <DigestValue>HiTAUptYTtsHiU0E68U1wHMgfSk=</DigestValue>
      </Reference>
      <Reference URI="/xl/worksheets/sheet1.xml?ContentType=application/vnd.openxmlformats-officedocument.spreadsheetml.worksheet+xml">
        <DigestMethod Algorithm="http://www.w3.org/2000/09/xmldsig#sha1"/>
        <DigestValue>9mZnNq4EsTcekgL+Ay7WFe+xad8=</DigestValue>
      </Reference>
      <Reference URI="/xl/drawings/vmlDrawing5.vml?ContentType=application/vnd.openxmlformats-officedocument.vmlDrawing">
        <DigestMethod Algorithm="http://www.w3.org/2000/09/xmldsig#sha1"/>
        <DigestValue>V3X/BrLnc6ZZ0xreBGLeOUD3viE=</DigestValue>
      </Reference>
      <Reference URI="/xl/drawings/vmlDrawing6.vml?ContentType=application/vnd.openxmlformats-officedocument.vmlDrawing">
        <DigestMethod Algorithm="http://www.w3.org/2000/09/xmldsig#sha1"/>
        <DigestValue>ZavJV1/NGOwBjrj6AdM35n/helA=</DigestValue>
      </Reference>
      <Reference URI="/xl/drawings/vmlDrawing7.vml?ContentType=application/vnd.openxmlformats-officedocument.vmlDrawing">
        <DigestMethod Algorithm="http://www.w3.org/2000/09/xmldsig#sha1"/>
        <DigestValue>PX87XgVDCeX90KoT1KnVbE/3xrk=</DigestValue>
      </Reference>
      <Reference URI="/xl/drawings/vmlDrawing8.vml?ContentType=application/vnd.openxmlformats-officedocument.vmlDrawing">
        <DigestMethod Algorithm="http://www.w3.org/2000/09/xmldsig#sha1"/>
        <DigestValue>aAvZD075boY8UFL73y1FYGpDVVs=</DigestValue>
      </Reference>
      <Reference URI="/xl/printerSettings/printerSettings1.bin?ContentType=application/vnd.openxmlformats-officedocument.spreadsheetml.printerSettings">
        <DigestMethod Algorithm="http://www.w3.org/2000/09/xmldsig#sha1"/>
        <DigestValue>0wnXZhEw75LN5ZrpS6Ls7AQZ6u8=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o4+HQGouCBa9yG+d+/MJkY5euIc=</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BcrIbDzTvR/skWmktY5jEP4qUzk=</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30qtwu41l5uoJ/fpD/BU2fx+PZ8=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2024-09-10T09:54:18Z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2024-09-10T09:54:18Z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2024-09-09T07:25:42Z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