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THANG 08.2024\"/>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G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G28" authorId="0" shapeId="0">
      <text>
        <r>
          <rPr>
            <sz val="10"/>
            <rFont val="Arial"/>
            <family val="2"/>
          </rPr>
          <t>Ô chỉ tiêu có định dạng số. Đơn vị tính x 1 (hoặc %)</t>
        </r>
      </text>
    </comment>
    <comment ref="A30" authorId="0" shapeId="0">
      <text>
        <r>
          <rPr>
            <sz val="10"/>
            <rFont val="Arial"/>
            <family val="2"/>
          </rPr>
          <t>Ô chỉ tiêu có định dạng số. Đơn vị tính x 1 (hoặc %)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G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<sst xmlns="http://schemas.openxmlformats.org/spreadsheetml/2006/main" count="1512" uniqueCount="353">
  <si>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</si>
  <si>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</si>
  <si>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</si>
  <si>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</si>
  <si>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</si>
  <si>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</si>
  <si>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</si>
  <si>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</si>
  <si>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</si>
  <si>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</si>
  <si>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</si>
  <si>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</si>
  <si>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</si>
  <si>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</si>
  <si>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</si>
  <si>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</si>
  <si>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</si>
  <si>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</si>
  <si>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</si>
  <si>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</si>
  <si>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</si>
  <si>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</si>
  <si>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</si>
  <si>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</si>
  <si>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</si>
  <si>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</si>
  <si>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</si>
  <si>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</si>
  <si>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</si>
  <si>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</si>
  <si>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</si>
  <si>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</si>
  <si>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</si>
  <si>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</si>
  <si>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</si>
  <si>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</si>
  <si>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</si>
  <si>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</si>
  <si>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</si>
  <si>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</si>
  <si>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</si>
  <si>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</si>
  <si>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</si>
  <si>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</si>
  <si>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</si>
  <si>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</si>
  <si>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</si>
  <si>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</si>
  <si>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</si>
  <si>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</si>
  <si>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</si>
  <si>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</si>
  <si>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</si>
  <si>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</si>
  <si>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</si>
  <si>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</si>
  <si>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</si>
  <si>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</si>
  <si>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</si>
  <si>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</si>
  <si>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</si>
  <si>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</si>
  <si>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</si>
  <si>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</si>
  <si>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</si>
  <si>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</si>
  <si>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</si>
  <si>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</si>
  <si>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</si>
  <si>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</si>
  <si>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</si>
  <si>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</si>
  <si>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</si>
  <si>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</si>
  <si>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</si>
  <si>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</si>
  <si>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</si>
  <si>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</si>
  <si>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</si>
  <si>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</si>
  <si>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</si>
  <si>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</si>
  <si>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</si>
  <si>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</si>
  <si>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</si>
  <si>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</si>
  <si>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</si>
  <si>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</si>
  <si>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</si>
  <si>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</si>
  <si>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</si>
  <si>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</si>
  <si>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</si>
  <si>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</si>
  <si>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</si>
  <si>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</si>
  <si>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</si>
  <si>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</si>
  <si>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</si>
  <si>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</si>
  <si>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</si>
  <si>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</si>
  <si>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</si>
  <si>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</si>
  <si>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</si>
  <si>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</si>
  <si>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</si>
  <si>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</si>
  <si>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</si>
  <si>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</si>
  <si>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</si>
  <si>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</si>
  <si>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</si>
  <si>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</si>
  <si>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</si>
  <si>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</si>
  <si>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</si>
  <si>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</si>
  <si>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</si>
  <si>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</si>
  <si>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</si>
  <si>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</si>
  <si>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</si>
  <si>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</si>
  <si>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</si>
  <si>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</si>
  <si>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</si>
  <si>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</si>
  <si>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</si>
  <si>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</si>
  <si>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</si>
  <si>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</si>
  <si>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</si>
  <si>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</si>
  <si>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</si>
  <si>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</si>
  <si>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</si>
  <si>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</si>
  <si>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</si>
  <si>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</si>
  <si>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</si>
  <si>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</si>
  <si>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</si>
  <si>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</si>
  <si>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</si>
  <si>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</si>
  <si>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</si>
  <si>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</si>
  <si>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</si>
  <si>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</si>
  <si>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</si>
  <si>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</si>
  <si>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</si>
  <si>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</si>
  <si>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</si>
  <si>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</si>
  <si>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</si>
  <si>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</si>
  <si>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</si>
  <si>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</si>
  <si>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</si>
  <si>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</si>
  <si>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</si>
  <si>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</si>
  <si>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</si>
  <si>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</si>
  <si>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</si>
  <si>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</si>
  <si>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</si>
  <si>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</si>
  <si>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</si>
  <si>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</si>
  <si>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</si>
  <si>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</si>
  <si>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</si>
  <si>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</si>
  <si>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</si>
  <si>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</si>
  <si>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</si>
  <si>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</si>
  <si>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</si>
  <si>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</si>
  <si>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</si>
  <si>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</si>
  <si>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</si>
  <si>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</si>
  <si>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</si>
  <si>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</si>
  <si>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</si>
  <si>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</si>
  <si>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</si>
  <si>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</si>
  <si>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</si>
  <si>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</si>
  <si>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</si>
  <si>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</si>
  <si>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</si>
  <si>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</si>
  <si>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</si>
  <si>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</si>
  <si>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</si>
  <si>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</si>
  <si>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</si>
  <si>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</si>
  <si>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</si>
  <si>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</si>
  <si>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</si>
  <si>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</si>
  <si>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</si>
  <si>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</si>
  <si>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</si>
  <si>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</si>
  <si>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</si>
  <si>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</si>
  <si>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</si>
  <si>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</si>
  <si>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</si>
  <si>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</si>
  <si>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</si>
  <si>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</si>
  <si>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</si>
  <si>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</si>
  <si>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</si>
  <si>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</si>
  <si>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</si>
  <si>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</si>
  <si>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</si>
  <si>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</si>
  <si>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</si>
  <si>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</si>
  <si>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</si>
  <si>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</si>
  <si>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</si>
  <si>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</si>
  <si>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</si>
  <si>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</si>
  <si>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</si>
  <si>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</si>
  <si>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</si>
  <si>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</si>
  <si>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</si>
  <si>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</si>
  <si>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</si>
  <si>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</si>
  <si>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</si>
  <si>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</si>
  <si>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</si>
  <si>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</si>
  <si>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</si>
  <si>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</si>
  <si>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</si>
  <si>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</si>
  <si>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</si>
  <si>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</si>
  <si>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</si>
  <si>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</si>
  <si>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</si>
  <si>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</si>
  <si>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</si>
  <si>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</si>
  <si>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</si>
  <si>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</si>
  <si>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</si>
  <si>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</si>
  <si>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</si>
  <si>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</si>
  <si>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</si>
  <si>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</si>
  <si>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</si>
  <si>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</si>
  <si>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</si>
  <si>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</si>
  <si>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</si>
  <si>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</si>
  <si>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</si>
  <si>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</si>
  <si>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</si>
  <si>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</si>
  <si>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</si>
  <si>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</si>
  <si>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</si>
  <si>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</si>
  <si>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</si>
  <si>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</si>
  <si>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</si>
  <si>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</si>
  <si>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</si>
  <si>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</si>
  <si>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</si>
  <si>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</si>
  <si>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</si>
  <si>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</si>
  <si>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</si>
  <si>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</si>
  <si>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</si>
  <si>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</si>
  <si>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</si>
  <si>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</si>
  <si>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</si>
  <si>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</si>
  <si>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</si>
  <si>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</si>
  <si>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</si>
  <si>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</si>
  <si>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</si>
  <si>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</si>
  <si>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</si>
  <si>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</si>
  <si>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</si>
  <si>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</si>
  <si>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</si>
  <si>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</si>
  <si>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</si>
  <si>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</si>
  <si>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</si>
  <si>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</si>
  <si>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</si>
  <si>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</si>
  <si>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</si>
  <si>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</si>
  <si>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</si>
  <si>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</si>
  <si>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</si>
  <si>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</si>
  <si>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</si>
  <si>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</si>
  <si>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</si>
  <si>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</si>
  <si>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</si>
  <si>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</si>
  <si>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</si>
  <si>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</si>
  <si>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</si>
  <si>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</si>
  <si>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</si>
  <si>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</si>
  <si>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</si>
  <si>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</si>
  <si>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</si>
  <si>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</si>
  <si>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</si>
  <si>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</si>
  <si>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MSN123008       </t>
  </si>
  <si>
    <t xml:space="preserve">     VHM121025       </t>
  </si>
  <si>
    <t xml:space="preserve">     VBA121033       </t>
  </si>
  <si>
    <t xml:space="preserve">     VBA122001       </t>
  </si>
  <si>
    <t xml:space="preserve">     CTG123018       </t>
  </si>
  <si>
    <t xml:space="preserve">     VBA123036       </t>
  </si>
  <si>
    <t>2251.10</t>
  </si>
  <si>
    <t xml:space="preserve">     HDB124006       </t>
  </si>
  <si>
    <t xml:space="preserve">     TCX124011       </t>
  </si>
  <si>
    <t xml:space="preserve">     HDBC7Y202302    </t>
  </si>
  <si>
    <t>4. Ngày lập báo cáo: 09/09/2024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</si>
</sst>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2" fillId="0" borderId="1" xfId="0"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L21" sqref="L21"/>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8</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341</v>
      </c>
      <c r="B9" s="56"/>
      <c r="C9" s="1"/>
      <c r="D9" s="1" t="s">
        <v>1</v>
      </c>
    </row>
    <row r="10" spans="1:4" ht="15" customHeight="1" x14ac:dyDescent="0.25">
      <c r="A10" s="56" t="s">
        <v>352</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{'SheetId':'0e67e680-b807-4d33-99c0-7b78881f5ae3','UId':'9cbd5645-d1cc-4c66-9f84-d2f549c40baa','Col':4,'Row':3,'Format':'numberic','Value':'9897701593','TargetCode':''}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{'SheetId':'0e67e680-b807-4d33-99c0-7b78881f5ae3','UId':'99e568e1-5c2c-4711-855d-7b59f3d1cab6','Col':5,'Row':3,'Format':'numberic','Value':'15381288943','TargetCode':''}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{'SheetId':'0e67e680-b807-4d33-99c0-7b78881f5ae3','UId':'c69da7a3-02da-4c71-9ebc-1684c54f1afc','Col':6,'Row':3,'Format':'numberic','Value':'13.7009557499316','TargetCode':''}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{'SheetId':'0e67e680-b807-4d33-99c0-7b78881f5ae3','UId':'8adc06ea-6b87-4c42-b656-c6dbc003e2fd','Col':4,'Row':4,'Format':'numberic','Value':'247701593','TargetCode':''}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{'SheetId':'0e67e680-b807-4d33-99c0-7b78881f5ae3','UId':'6d8a8286-837d-4b56-8e74-bffdec60ea94','Col':5,'Row':4,'Format':'numberic','Value':'6531288943','TargetCode':''}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{'SheetId':'0e67e680-b807-4d33-99c0-7b78881f5ae3','UId':'ffa81c56-9ecf-4052-9678-78afb3d3ebc8','Col':6,'Row':4,'Format':'numberic','Value':'11.0533829894929','TargetCode':''}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{'SheetId':'0e67e680-b807-4d33-99c0-7b78881f5ae3','UId':'ff256832-31a8-4b18-a932-43bc9d1665b9','Col':4,'Row':6,'ColDynamic':4,'RowDynamic':5,'Format':'numberic','Value':'9650000000','TargetCode':''}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{'SheetId':'0e67e680-b807-4d33-99c0-7b78881f5ae3','UId':'a91ef888-5216-4368-893d-4bf54555e048','Col':5,'Row':6,'ColDynamic':5,'RowDynamic':5,'Format':'numberic','Value':'8850000000','TargetCode':''}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{'SheetId':'0e67e680-b807-4d33-99c0-7b78881f5ae3','UId':'0872eb3d-591d-41ae-88b3-07cc186bb076','Col':6,'Row':6,'ColDynamic':6,'RowDynamic':5,'Format':'numberic','Value':'13.7857142857143','TargetCode':''}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{'SheetId':'0e67e680-b807-4d33-99c0-7b78881f5ae3','UId':'c59bc369-ef6c-4ae7-8932-3d3cd7b0f999','Col':4,'Row':8,'ColDynamic':4,'RowDynamic':9,'Format':'numberic','Value':'94551543818','TargetCode':''}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{'SheetId':'0e67e680-b807-4d33-99c0-7b78881f5ae3','UId':'71da1168-8366-41b4-a97a-ac130f3a71ab','Col':5,'Row':8,'ColDynamic':5,'RowDynamic':9,'Format':'numberic','Value':'85156265033','TargetCode':''}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{'SheetId':'0e67e680-b807-4d33-99c0-7b78881f5ae3','UId':'3c022ada-eb27-4aed-bf94-d517130be29a','Col':6,'Row':8,'ColDynamic':6,'RowDynamic':9,'Format':'numberic','Value':'1.92146461467692','TargetCode':''}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{'SheetId':'0e67e680-b807-4d33-99c0-7b78881f5ae3','UId':'aaa47aee-de9e-4a72-aaac-e89970beaace','Col':4,'Row':13,'ColDynamic':4,'RowDynamic':12,'Format':'numberic','Value':'899811403','TargetCode':''}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{'SheetId':'0e67e680-b807-4d33-99c0-7b78881f5ae3','UId':'c31cdabe-83ce-456c-8300-7b06d46f81cc','Col':5,'Row':13,'ColDynamic':5,'RowDynamic':12,'Format':'numberic','Value':'2301553490','TargetCode':''}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{'SheetId':'0e67e680-b807-4d33-99c0-7b78881f5ae3','UId':'df064eb2-539c-42cd-9667-ecd8effb04f7','Col':6,'Row':13,'ColDynamic':6,'RowDynamic':12,'Format':'numberic','Value':'2.21240257263015','TargetCode':''}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{'SheetId':'0e67e680-b807-4d33-99c0-7b78881f5ae3','UId':'4db3253d-9c46-4d6e-918f-a429377ea210','Col':4,'Row':16,'Format':'numberic','Value':'556326850','TargetCode':''}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{'SheetId':'0e67e680-b807-4d33-99c0-7b78881f5ae3','UId':'1b5619ce-07bd-4f38-b89d-ff10d4440cfc','Col':5,'Row':16,'Format':'numberic','Value':'568149314','TargetCode':''}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{'SheetId':'0e67e680-b807-4d33-99c0-7b78881f5ae3','UId':'e662b89a-1c2d-4d21-94c4-5d786440cb11','Col':6,'Row':16,'Format':'numberic','Value':'1566.81776448455','TargetCode':''}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 ','TargetCode':''}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{'SheetId':'0e67e680-b807-4d33-99c0-7b78881f5ae3','UId':'9165401c-9eab-437b-81ae-d4feb80e4e2f','Col':4,'Row':30,'Format':'numberic','Value':'105905383664','TargetCode':''}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{'SheetId':'0e67e680-b807-4d33-99c0-7b78881f5ae3','UId':'a439d206-4c67-47d4-afcd-d4f8e627acf1','Col':5,'Row':30,'Format':'numberic','Value':'103407256780','TargetCode':''}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{'SheetId':'0e67e680-b807-4d33-99c0-7b78881f5ae3','UId':'8906c8be-ac8d-4de9-aebb-1de6b88d0a22','Col':6,'Row':30,'Format':'numberic','Value':'2.10390480900261','TargetCode':''}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{'SheetId':'0e67e680-b807-4d33-99c0-7b78881f5ae3','UId':'6823b56c-6355-4646-a028-45bac846780f','Col':4,'Row':37,'Format':'numberic','Value':'348194236','TargetCode':''}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{'SheetId':'0e67e680-b807-4d33-99c0-7b78881f5ae3','UId':'3318279c-387a-4099-bb92-e31c1fe449fe','Col':5,'Row':37,'Format':'numberic','Value':'278130150','TargetCode':''}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{'SheetId':'0e67e680-b807-4d33-99c0-7b78881f5ae3','UId':'4e4bdcf0-80c6-4aab-a280-ce14045479a2','Col':6,'Row':37,'Format':'numberic','Value':'8.66086412329375','TargetCode':''}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{'SheetId':'0e67e680-b807-4d33-99c0-7b78881f5ae3','UId':'3c70b8a9-b1ec-43c2-876f-82404e71a395','Col':4,'Row':40,'Format':'numberic','Value':'348194236','TargetCode':''}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{'SheetId':'0e67e680-b807-4d33-99c0-7b78881f5ae3','UId':'12d35449-1610-445d-a82a-ca6aa3c24666','Col':5,'Row':40,'Format':'numberic','Value':'278130150','TargetCode':''}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{'SheetId':'0e67e680-b807-4d33-99c0-7b78881f5ae3','UId':'12315a60-eed3-4b10-a10c-2f67a18ee638','Col':6,'Row':40,'Format':'numberic','Value':'8.66086412329375','TargetCode':''}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{'SheetId':'0e67e680-b807-4d33-99c0-7b78881f5ae3','UId':'47fa62ea-4432-4646-9d4f-ee5aab71af85','Col':4,'Row':41,'Format':'numberic','Value':'105557189428','TargetCode':''}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{'SheetId':'0e67e680-b807-4d33-99c0-7b78881f5ae3','UId':'3afb4556-da28-46fc-a2b2-36ba72752042','Col':5,'Row':41,'Format':'numberic','Value':'103129126630','TargetCode':''}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{'SheetId':'0e67e680-b807-4d33-99c0-7b78881f5ae3','UId':'76b3aaa6-980e-4c01-b289-c500e2a6bc24','Col':6,'Row':41,'Format':'numberic','Value':'2.09866376402129','TargetCode':''}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{'SheetId':'0e67e680-b807-4d33-99c0-7b78881f5ae3','UId':'7104513d-d6f9-4449-8a07-2e2ffcb96545','Col':4,'Row':42,'Format':'numberic','Value':'9968107.85','TargetCode':''}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{'SheetId':'0e67e680-b807-4d33-99c0-7b78881f5ae3','UId':'3e6dbc06-a87f-42e5-8f05-e55e94914d01','Col':5,'Row':42,'Format':'numberic','Value':'9763128.59','TargetCode':''}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{'SheetId':'0e67e680-b807-4d33-99c0-7b78881f5ae3','UId':'f428fa58-01e3-47d4-8c5d-1c46168be529','Col':6,'Row':42,'Format':'numberic','Value':'1.98829294490765','TargetCode':''}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{'SheetId':'0e67e680-b807-4d33-99c0-7b78881f5ae3','UId':'4e4f6161-da0f-463f-8dd1-39772b1d4eda','Col':4,'Row':43,'Format':'numberic','Value':'10589.49','TargetCode':''}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{'SheetId':'0e67e680-b807-4d33-99c0-7b78881f5ae3','UId':'4a847a8c-942e-443a-8eae-7a36b88630ea','Col':5,'Row':43,'Format':'numberic','Value':'10563.12','TargetCode':''}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{'SheetId':'0e67e680-b807-4d33-99c0-7b78881f5ae3','UId':'b1a27640-3dfd-4efe-90b1-884e8ae97752','Col':6,'Row':43,'Format':'numberic','Value':'1.05551120002153','TargetCode':''}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{'SheetId':'9e57442d-faa2-4732-bfe8-6082c7f4cc3b','UId':'1ab6082b-49bd-46b5-a368-d8740fb12834','Col':4,'Row':2,'Format':'numberic','Value':'613431495','TargetCode':''}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{'SheetId':'9e57442d-faa2-4732-bfe8-6082c7f4cc3b','UId':'220cbdc8-4631-4f07-a522-f901ab9a56b6','Col':5,'Row':2,'Format':'numberic','Value':'592470979','TargetCode':''}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{'SheetId':'9e57442d-faa2-4732-bfe8-6082c7f4cc3b','UId':'44591e3f-5579-49aa-bc70-68808b3d1875','Col':6,'Row':2,'Format':'numberic','Value':'4410934521','TargetCode':''}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{'SheetId':'9e57442d-faa2-4732-bfe8-6082c7f4cc3b','UId':'469f6a2b-25ef-4e27-93c5-0caee9db4d81','Col':4,'Row':5,'ColDynamic':4,'RowDynamic':4,'Format':'numberic','Value':'462742251','TargetCode':''}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{'SheetId':'9e57442d-faa2-4732-bfe8-6082c7f4cc3b','UId':'7b8d3f89-6827-40c2-b297-cf7a42237b42','Col':5,'Row':5,'ColDynamic':5,'RowDynamic':4,'Format':'numberic','Value':'411436226','TargetCode':''}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{'SheetId':'9e57442d-faa2-4732-bfe8-6082c7f4cc3b','UId':'4ae5c9f2-f277-4de6-a00c-b59eae1b7410','Col':6,'Row':5,'ColDynamic':6,'RowDynamic':4,'Format':'numberic','Value':'2772219534','TargetCode':''}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{'SheetId':'9e57442d-faa2-4732-bfe8-6082c7f4cc3b','UId':'5cf117a3-96d2-4aaf-916d-02b16ba83420','Col':4,'Row':7,'ColDynamic':4,'RowDynamic':4,'Format':'numberic','Value':'150689244','TargetCode':''}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{'SheetId':'9e57442d-faa2-4732-bfe8-6082c7f4cc3b','UId':'89c23fea-c054-41d5-9d1e-0958d45c7a95','Col':5,'Row':7,'ColDynamic':5,'RowDynamic':4,'Format':'numberic','Value':'181034753','TargetCode':''}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{'SheetId':'9e57442d-faa2-4732-bfe8-6082c7f4cc3b','UId':'d5829e20-95a8-4535-904c-7e09f2cdc9f2','Col':6,'Row':7,'ColDynamic':6,'RowDynamic':4,'Format':'numberic','Value':'1638714987','TargetCode':''}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{'SheetId':'9e57442d-faa2-4732-bfe8-6082c7f4cc3b','UId':'21f3c77c-886e-43f3-9ba5-fdc740bf45a7','Col':4,'Row':11,'ColDynamic':4,'RowDynamic':8,'Format':'numberic','Value':'151600980','TargetCode':''}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{'SheetId':'9e57442d-faa2-4732-bfe8-6082c7f4cc3b','UId':'fff53ed1-05e1-4ac8-8249-2f48edf9fa14','Col':5,'Row':11,'ColDynamic':5,'RowDynamic':8,'Format':'numberic','Value':'154877608','TargetCode':''}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{'SheetId':'9e57442d-faa2-4732-bfe8-6082c7f4cc3b','UId':'c1a4252e-e2cb-4233-bed1-d3afc836ccc8','Col':6,'Row':11,'ColDynamic':6,'RowDynamic':8,'Format':'numberic','Value':'1256196921','TargetCode':''}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{'SheetId':'9e57442d-faa2-4732-bfe8-6082c7f4cc3b','UId':'2b4c7218-ef2f-452d-80ea-cb1d29493e04','Col':4,'Row':12,'Format':'numberic','Value':'79314398','TargetCode':''}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{'SheetId':'9e57442d-faa2-4732-bfe8-6082c7f4cc3b','UId':'2916fb19-bceb-454d-ad42-4fc7a299a2a3','Col':5,'Row':12,'Format':'numberic','Value':'80359066','TargetCode':''}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{'SheetId':'9e57442d-faa2-4732-bfe8-6082c7f4cc3b','UId':'4e500903-fadf-4a73-8849-257ec68842d0','Col':6,'Row':12,'Format':'numberic','Value':'706079379','TargetCode':''}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{'SheetId':'9e57442d-faa2-4732-bfe8-6082c7f4cc3b','UId':'157e5771-4dd4-4ed6-838c-69dd228515cd','Col':4,'Row':14,'ColDynamic':4,'RowDynamic':11,'Format':'numberic','Value':'21397070','TargetCode':''}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{'SheetId':'9e57442d-faa2-4732-bfe8-6082c7f4cc3b','UId':'1e7708d3-6d2b-4639-8d85-59b3c9bf16f5','Col':5,'Row':14,'ColDynamic':5,'RowDynamic':11,'Format':'numberic','Value':'21830053','TargetCode':''}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{'SheetId':'9e57442d-faa2-4732-bfe8-6082c7f4cc3b','UId':'18031c0a-5fc4-4a35-8331-a60cef3972fd','Col':6,'Row':14,'ColDynamic':6,'RowDynamic':11,'Format':'numberic','Value':'154084547','TargetCode':''}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{'SheetId':'9e57442d-faa2-4732-bfe8-6082c7f4cc3b','UId':'a66486eb-4505-4714-830d-ba2c3c0c6cd7','Col':6,'Row':17,'Format':'numberic','Value':'223944824','TargetCode':''}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{'SheetId':'9e57442d-faa2-4732-bfe8-6082c7f4cc3b','UId':'1863aaae-65a9-4f9f-9c5d-b3b2a95e519b','Col':5,'Row':24,'ColDynamic':5,'RowDynamic':23,'Format':'numberic','Value':'10248631','TargetCode':''}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{'SheetId':'9e57442d-faa2-4732-bfe8-6082c7f4cc3b','UId':'45a838e8-921d-463e-8daa-a5c771a772aa','Col':6,'Row':24,'ColDynamic':6,'RowDynamic':23,'Format':'numberic','Value':'80666644','TargetCode':''}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{'SheetId':'9e57442d-faa2-4732-bfe8-6082c7f4cc3b','UId':'3873886c-5e1c-44a4-ba3a-dae5f5accc8b','Col':6,'Row':26,'ColDynamic':6,'RowDynamic':19,'Format':'numberic','Value':'72000000','TargetCode':''}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{'SheetId':'9e57442d-faa2-4732-bfe8-6082c7f4cc3b','UId':'22eae942-46a3-4663-8bad-854ee399b27a','Col':4,'Row':32,'Format':'numberic','Value':'803040','TargetCode':''}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{'SheetId':'9e57442d-faa2-4732-bfe8-6082c7f4cc3b','UId':'e86bd792-47df-41d4-b178-07deae52a1d3','Col':5,'Row':32,'Format':'numberic','Value':'962668','TargetCode':''}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{'SheetId':'9e57442d-faa2-4732-bfe8-6082c7f4cc3b','UId':'38ae0936-1d1f-43c1-92bd-8403ec08cfeb','Col':6,'Row':32,'Format':'numberic','Value':'6452705','TargetCode':''}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{'SheetId':'9e57442d-faa2-4732-bfe8-6082c7f4cc3b','UId':'a2f958ce-55fd-4741-a0a1-bdcf0dd1c8ec','Col':4,'Row':35,'Format':'numberic','Value':'1137841','TargetCode':''}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{'SheetId':'9e57442d-faa2-4732-bfe8-6082c7f4cc3b','UId':'393bdfde-2176-402e-9b16-331c74ac5995','Col':5,'Row':35,'Format':'numberic','Value':'2777190','TargetCode':''}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{'SheetId':'9e57442d-faa2-4732-bfe8-6082c7f4cc3b','UId':'61a21fd4-9c85-4c00-b1f5-a006461b16c9','Col':6,'Row':35,'Format':'numberic','Value':'12968822','TargetCode':''}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{'SheetId':'9e57442d-faa2-4732-bfe8-6082c7f4cc3b','UId':'c95f90f6-640a-4331-b0e8-54422c753940','Col':4,'Row':38,'Format':'numberic','Value':'461830515','TargetCode':''}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{'SheetId':'9e57442d-faa2-4732-bfe8-6082c7f4cc3b','UId':'19caeda8-1e5a-4518-8250-4c15acb82c48','Col':5,'Row':38,'Format':'numberic','Value':'437593371','TargetCode':''}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{'SheetId':'9e57442d-faa2-4732-bfe8-6082c7f4cc3b','UId':'d743182c-5853-46f3-8604-ad3aa58840b8','Col':6,'Row':38,'Format':'numberic','Value':'3154737600','TargetCode':''}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{'SheetId':'9e57442d-faa2-4732-bfe8-6082c7f4cc3b','UId':'5fb4cc84-0a90-4cae-ba19-392c839af798','Col':4,'Row':39,'Format':'numberic','Value':'-203321215','TargetCode':''}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{'SheetId':'9e57442d-faa2-4732-bfe8-6082c7f4cc3b','UId':'c14dbefc-c01b-44b0-a577-6f17c0396290','Col':5,'Row':39,'Format':'numberic','Value':'237365603','TargetCode':''}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{'SheetId':'9e57442d-faa2-4732-bfe8-6082c7f4cc3b','UId':'d1eb0ab7-7a60-49c8-b8aa-39c894436edb','Col':6,'Row':39,'Format':'numberic','Value':'-55280994','TargetCode':''}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{'SheetId':'9e57442d-faa2-4732-bfe8-6082c7f4cc3b','UId':'7dc5398f-c841-400c-850b-875a5c468e05','Col':4,'Row':40,'Format':'numberic','Value':'2424110','TargetCode':''}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{'SheetId':'9e57442d-faa2-4732-bfe8-6082c7f4cc3b','UId':'fa4fb11d-bd81-48b0-9ef6-a4ff2cd9d48a','Col':5,'Row':40,'Format':'numberic','Value':'8887035','TargetCode':''}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{'SheetId':'9e57442d-faa2-4732-bfe8-6082c7f4cc3b','UId':'73bb9d14-e1ea-4394-a083-b8a649641cf9','Col':6,'Row':40,'Format':'numberic','Value':'-35397637','TargetCode':''}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{'SheetId':'9e57442d-faa2-4732-bfe8-6082c7f4cc3b','UId':'bab2e1a7-20d5-41fd-881b-9a21514bfc4f','Col':4,'Row':41,'Format':'numberic','Value':'-205745325','TargetCode':''}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{'SheetId':'9e57442d-faa2-4732-bfe8-6082c7f4cc3b','UId':'128100c2-b671-4904-a5a9-41069ed12784','Col':5,'Row':41,'Format':'numberic','Value':'228478568','TargetCode':''}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{'SheetId':'9e57442d-faa2-4732-bfe8-6082c7f4cc3b','UId':'04b06e65-b2eb-4858-bb0b-d72c0270f1f6','Col':6,'Row':41,'Format':'numberic','Value':'-19883357','TargetCode':''}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{'SheetId':'9e57442d-faa2-4732-bfe8-6082c7f4cc3b','UId':'0c34f541-ad2d-4bff-9fce-284295e89335','Col':4,'Row':42,'Format':'numberic','Value':'258509300','TargetCode':''}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{'SheetId':'9e57442d-faa2-4732-bfe8-6082c7f4cc3b','UId':'a1069390-e9a5-41a9-8d0c-f5931f68451d','Col':5,'Row':42,'Format':'numberic','Value':'674958974','TargetCode':''}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{'SheetId':'9e57442d-faa2-4732-bfe8-6082c7f4cc3b','UId':'943a903f-8f0c-48d3-9a7d-d0f797c51f06','Col':6,'Row':42,'Format':'numberic','Value':'3099456606','TargetCode':''}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{'SheetId':'9e57442d-faa2-4732-bfe8-6082c7f4cc3b','UId':'14ba2d4e-fc98-469f-8702-009a93d663bf','Col':4,'Row':43,'Format':'numberic','Value':'103129126630','TargetCode':''}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{'SheetId':'9e57442d-faa2-4732-bfe8-6082c7f4cc3b','UId':'46dc8404-c63b-42c5-af20-35a421a3b5ab','Col':5,'Row':43,'Format':'numberic','Value':'111333226373','TargetCode':''}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{'SheetId':'9e57442d-faa2-4732-bfe8-6082c7f4cc3b','UId':'a1137c7a-72fe-4907-952f-0a4daf353a5c','Col':6,'Row':43,'Format':'numberic','Value':'74637262298','TargetCode':''}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{'SheetId':'9e57442d-faa2-4732-bfe8-6082c7f4cc3b','UId':'ae182ae4-ecb8-4b3e-87b1-02fe2b8c8c6e','Col':4,'Row':44,'Format':'numberic','Value':'2428062798','TargetCode':''}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{'SheetId':'9e57442d-faa2-4732-bfe8-6082c7f4cc3b','UId':'c7c70708-3a08-4a71-8b5b-958036d28d83','Col':5,'Row':44,'Format':'numberic','Value':'-8204099743','TargetCode':''}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{'SheetId':'9e57442d-faa2-4732-bfe8-6082c7f4cc3b','UId':'b56d1f06-ac4a-4581-bd76-0a7116bb9601','Col':6,'Row':44,'Format':'numberic','Value':'30919927130','TargetCode':''}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{'SheetId':'9e57442d-faa2-4732-bfe8-6082c7f4cc3b','UId':'071f8b6b-411a-4479-a1e0-68ae4989d4d4','Col':4,'Row':45,'Format':'numberic','Value':'258509300','TargetCode':''}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{'SheetId':'9e57442d-faa2-4732-bfe8-6082c7f4cc3b','UId':'649fe867-7540-4d27-809f-914ad09af55e','Col':5,'Row':45,'Format':'numberic','Value':'674958974','TargetCode':''}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{'SheetId':'9e57442d-faa2-4732-bfe8-6082c7f4cc3b','UId':'ce2f8942-9d48-4663-bc86-864ddeb2e9fb','Col':6,'Row':45,'Format':'numberic','Value':'3099456606','TargetCode':''}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{'SheetId':'9e57442d-faa2-4732-bfe8-6082c7f4cc3b','UId':'26da4aec-6928-4f66-88a5-fdfd0ee643e5','Col':4,'Row':47,'Format':'numberic','Value':'2169553498','TargetCode':''}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{'SheetId':'9e57442d-faa2-4732-bfe8-6082c7f4cc3b','UId':'9b98b4cd-1dc6-4f10-9fcd-3b02154fc346','Col':5,'Row':47,'Format':'numberic','Value':'-8879058717','TargetCode':''}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{'SheetId':'9e57442d-faa2-4732-bfe8-6082c7f4cc3b','UId':'ab589e24-1208-4602-83e1-3b0d9a9ddac2','Col':6,'Row':47,'Format':'numberic','Value':'27820470524','TargetCode':''}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{'SheetId':'9e57442d-faa2-4732-bfe8-6082c7f4cc3b','UId':'a1e12271-7d9c-46e1-be1f-d3831e97dba6','Col':4,'Row':48,'Format':'numberic','Value':'105557189428','TargetCode':''}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{'SheetId':'9e57442d-faa2-4732-bfe8-6082c7f4cc3b','UId':'85d94755-db4c-439e-8336-6cbb28df62be','Col':5,'Row':48,'Format':'numberic','Value':'103129126630','TargetCode':''}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{'SheetId':'9e57442d-faa2-4732-bfe8-6082c7f4cc3b','UId':'d8a625ed-973b-4579-990b-8dd486f640c5','Col':6,'Row':48,'Format':'numberic','Value':'105557189428','TargetCode':''}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23),",'Row':",ROW(BCDanhMucDauTu_06029!A23),",","'ColDynamic':",COLUMN(BCDanhMucDauTu_06029!A24),",","'RowDynamic':",ROW(BCDanhMucDauTu_06029!A24),",","'Format':'numberic'",",'Value':'",SUBSTITUTE(BCDanhMucDauTu_06029!A23,"'","\'"),"','TargetCode':''}")</f>
        <v>{'SheetId':'1deb9a6e-dc5a-4908-87cc-034ee9747e20','UId':'b8c20cc2-e76a-461c-ace9-e83abfcc1775','Col':1,'Row':23,'ColDynamic':1,'RowDynamic':24,'Format':'numberic','Value':' ','TargetCode':''}</v>
      </c>
    </row>
    <row r="308" spans="1:1" x14ac:dyDescent="0.2">
      <c r="A308" t="str">
        <f>CONCATENATE("{'SheetId':'1deb9a6e-dc5a-4908-87cc-034ee9747e20'",",","'UId':'e6fa0887-9c0a-49b1-a5d5-d55f5bee7d17'",",'Col':",COLUMN(BCDanhMucDauTu_06029!B23),",'Row':",ROW(BCDanhMucDauTu_06029!B23),",","'ColDynamic':",COLUMN(BCDanhMucDauTu_06029!B24),",","'RowDynamic':",ROW(BCDanhMucDauTu_06029!B24),",","'Format':'string'",",'Value':'",SUBSTITUTE(BCDanhMucDauTu_06029!B23,"'","\'"),"','TargetCode':''}")</f>
        <v>{'SheetId':'1deb9a6e-dc5a-4908-87cc-034ee9747e20','UId':'e6fa0887-9c0a-49b1-a5d5-d55f5bee7d17','Col':2,'Row':23,'ColDynamic':2,'RowDynamic':24,'Format':'string','Value':'Tổng','TargetCode':''}</v>
      </c>
    </row>
    <row r="309" spans="1:1" x14ac:dyDescent="0.2">
      <c r="A309" t="str">
        <f>CONCATENATE("{'SheetId':'1deb9a6e-dc5a-4908-87cc-034ee9747e20'",",","'UId':'6a029111-438c-4c2c-a425-15433a16ea47'",",'Col':",COLUMN(BCDanhMucDauTu_06029!C23),",'Row':",ROW(BCDanhMucDauTu_06029!C23),",","'ColDynamic':",COLUMN(BCDanhMucDauTu_06029!C24),",","'RowDynamic':",ROW(BCDanhMucDauTu_06029!C24),",","'Format':'numberic'",",'Value':'",SUBSTITUTE(BCDanhMucDauTu_06029!C23,"'","\'"),"','TargetCode':''}")</f>
        <v>{'SheetId':'1deb9a6e-dc5a-4908-87cc-034ee9747e20','UId':'6a029111-438c-4c2c-a425-15433a16ea47','Col':3,'Row':23,'ColDynamic':3,'RowDynamic':24,'Format':'numberic','Value':'2252','TargetCode':''}</v>
      </c>
    </row>
    <row r="310" spans="1:1" x14ac:dyDescent="0.2">
      <c r="A310" t="str">
        <f>CONCATENATE("{'SheetId':'1deb9a6e-dc5a-4908-87cc-034ee9747e20'",",","'UId':'2af5b400-8abe-46e3-8b64-7efb4d13db84'",",'Col':",COLUMN(BCDanhMucDauTu_06029!D23),",'Row':",ROW(BCDanhMucDauTu_06029!D23),",","'ColDynamic':",COLUMN(BCDanhMucDauTu_06029!D24),",","'RowDynamic':",ROW(BCDanhMucDauTu_06029!D24),",","'Format':'numberic'",",'Value':'",SUBSTITUTE(BCDanhMucDauTu_06029!D23,"'","\'"),"','TargetCode':''}")</f>
        <v>{'SheetId':'1deb9a6e-dc5a-4908-87cc-034ee9747e20','UId':'2af5b400-8abe-46e3-8b64-7efb4d13db84','Col':4,'Row':23,'ColDynamic':4,'RowDynamic':24,'Format':'numberic','Value':'543963','TargetCode':''}</v>
      </c>
    </row>
    <row r="311" spans="1:1" x14ac:dyDescent="0.2">
      <c r="A311" t="str">
        <f>CONCATENATE("{'SheetId':'1deb9a6e-dc5a-4908-87cc-034ee9747e20'",",","'UId':'142640d6-6a87-400c-bc3e-fd34124b8a95'",",'Col':",COLUMN(BCDanhMucDauTu_06029!E23),",'Row':",ROW(BCDanhMucDauTu_06029!E23),",","'ColDynamic':",COLUMN(BCDanhMucDauTu_06029!E24),",","'RowDynamic':",ROW(BCDanhMucDauTu_06029!E24),",","'Format':'numberic'",",'Value':'",SUBSTITUTE(BCDanhMucDauTu_06029!E23,"'","\'"),"','TargetCode':''}")</f>
        <v>{'SheetId':'1deb9a6e-dc5a-4908-87cc-034ee9747e20','UId':'142640d6-6a87-400c-bc3e-fd34124b8a95','Col':5,'Row':23,'ColDynamic':5,'RowDynamic':24,'Format':'numberic','Value':'','TargetCode':''}</v>
      </c>
    </row>
    <row r="312" spans="1:1" x14ac:dyDescent="0.2">
      <c r="A312" t="str">
        <f>CONCATENATE("{'SheetId':'1deb9a6e-dc5a-4908-87cc-034ee9747e20'",",","'UId':'a4748164-33b9-46bd-8561-e8b3f76700ee'",",'Col':",COLUMN(BCDanhMucDauTu_06029!F23),",'Row':",ROW(BCDanhMucDauTu_06029!F23),",","'ColDynamic':",COLUMN(BCDanhMucDauTu_06029!F24),",","'RowDynamic':",ROW(BCDanhMucDauTu_06029!F24),",","'Format':'numberic'",",'Value':'",SUBSTITUTE(BCDanhMucDauTu_06029!F23,"'","\'"),"','TargetCode':''}")</f>
        <v>{'SheetId':'1deb9a6e-dc5a-4908-87cc-034ee9747e20','UId':'a4748164-33b9-46bd-8561-e8b3f76700ee','Col':6,'Row':23,'ColDynamic':6,'RowDynamic':24,'Format':'numberic','Value':'57551543818','TargetCode':''}</v>
      </c>
    </row>
    <row r="313" spans="1:1" x14ac:dyDescent="0.2">
      <c r="A313" t="str">
        <f>CONCATENATE("{'SheetId':'1deb9a6e-dc5a-4908-87cc-034ee9747e20'",",","'UId':'8b15b2dd-95b7-4075-8cb9-63831db4f74a'",",'Col':",COLUMN(BCDanhMucDauTu_06029!G23),",'Row':",ROW(BCDanhMucDauTu_06029!G23),",","'ColDynamic':",COLUMN(BCDanhMucDauTu_06029!G24),",","'RowDynamic':",ROW(BCDanhMucDauTu_06029!G24),",","'Format':'numberic'",",'Value':'",SUBSTITUTE(BCDanhMucDauTu_06029!G23,"'","\'"),"','TargetCode':''}")</f>
        <v>{'SheetId':'1deb9a6e-dc5a-4908-87cc-034ee9747e20','UId':'8b15b2dd-95b7-4075-8cb9-63831db4f74a','Col':7,'Row':23,'ColDynamic':7,'RowDynamic':24,'Format':'numberic','Value':'0.543424156798209','TargetCode':''}</v>
      </c>
    </row>
    <row r="314" spans="1:1" x14ac:dyDescent="0.2">
      <c r="A314" t="str">
        <f>CONCATENATE("{'SheetId':'1deb9a6e-dc5a-4908-87cc-034ee9747e20'",",","'UId':'fe496e11-6071-47ac-9042-fb59341ce9d3'",",'Col':",COLUMN(BCDanhMucDauTu_06029!D24),",'Row':",ROW(BCDanhMucDauTu_06029!D24),",","'Format':'numberic'",",'Value':'",SUBSTITUTE(BCDanhMucDauTu_06029!D24,"'","\'"),"','TargetCode':''}")</f>
        <v>{'SheetId':'1deb9a6e-dc5a-4908-87cc-034ee9747e20','UId':'fe496e11-6071-47ac-9042-fb59341ce9d3','Col':4,'Row':24,'Format':'numberic','Value':' ','TargetCode':''}</v>
      </c>
    </row>
    <row r="315" spans="1:1" x14ac:dyDescent="0.2">
      <c r="A315" t="str">
        <f>CONCATENATE("{'SheetId':'1deb9a6e-dc5a-4908-87cc-034ee9747e20'",",","'UId':'8f08a933-d633-4287-845a-9819dc196996'",",'Col':",COLUMN(BCDanhMucDauTu_06029!E24),",'Row':",ROW(BCDanhMucDauTu_06029!E24),",","'Format':'numberic'",",'Value':'",SUBSTITUTE(BCDanhMucDauTu_06029!E24,"'","\'"),"','TargetCode':''}")</f>
        <v>{'SheetId':'1deb9a6e-dc5a-4908-87cc-034ee9747e20','UId':'8f08a933-d633-4287-845a-9819dc196996','Col':5,'Row':24,'Format':'numberic','Value':' ','TargetCode':''}</v>
      </c>
    </row>
    <row r="316" spans="1:1" x14ac:dyDescent="0.2">
      <c r="A316" t="str">
        <f>CONCATENATE("{'SheetId':'1deb9a6e-dc5a-4908-87cc-034ee9747e20'",",","'UId':'dad551f4-82a6-49f9-9019-06cb4c328a89'",",'Col':",COLUMN(BCDanhMucDauTu_06029!F24),",'Row':",ROW(BCDanhMucDauTu_06029!F24),",","'Format':'numberic'",",'Value':'",SUBSTITUTE(BCDanhMucDauTu_06029!F24,"'","\'"),"','TargetCode':''}")</f>
        <v>{'SheetId':'1deb9a6e-dc5a-4908-87cc-034ee9747e20','UId':'dad551f4-82a6-49f9-9019-06cb4c328a89','Col':6,'Row':24,'Format':'numberic','Value':' ','TargetCode':''}</v>
      </c>
    </row>
    <row r="317" spans="1:1" x14ac:dyDescent="0.2">
      <c r="A317" t="str">
        <f>CONCATENATE("{'SheetId':'1deb9a6e-dc5a-4908-87cc-034ee9747e20'",",","'UId':'7bf94847-0bfe-4d96-ab7a-1ce79d9343f5'",",'Col':",COLUMN(BCDanhMucDauTu_06029!G24),",'Row':",ROW(BCDanhMucDauTu_06029!G24),",","'Format':'numberic'",",'Value':'",SUBSTITUTE(BCDanhMucDauTu_06029!G24,"'","\'"),"','TargetCode':''}")</f>
        <v>{'SheetId':'1deb9a6e-dc5a-4908-87cc-034ee9747e20','UId':'7bf94847-0bfe-4d96-ab7a-1ce79d9343f5','Col':7,'Row':24,'Format':'numberic','Value':'','TargetCode':''}</v>
      </c>
    </row>
    <row r="318" spans="1:1" x14ac:dyDescent="0.2">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 ','TargetCode':''}</v>
      </c>
    </row>
    <row r="319" spans="1:1" x14ac:dyDescent="0.2">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{'SheetId':'1deb9a6e-dc5a-4908-87cc-034ee9747e20','UId':'1c32b7bf-2ca1-44a0-8279-a8f01d6b7249','Col':2,'Row':26,'ColDynamic':2,'RowDynamic':29,'Format':'string','Value':'Tổng','TargetCode':''}</v>
      </c>
    </row>
    <row r="320" spans="1:1" x14ac:dyDescent="0.2">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{'SheetId':'1deb9a6e-dc5a-4908-87cc-034ee9747e20','UId':'f6a0865a-7cc4-4bd5-9c41-171ccfbe8908','Col':3,'Row':26,'ColDynamic':3,'RowDynamic':29,'Format':'numberic','Value':'2254','TargetCode':''}</v>
      </c>
    </row>
    <row r="321" spans="1:1" x14ac:dyDescent="0.2">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 ','TargetCode':''}</v>
      </c>
    </row>
    <row r="322" spans="1:1" x14ac:dyDescent="0.2">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 ','TargetCode':''}</v>
      </c>
    </row>
    <row r="323" spans="1:1" x14ac:dyDescent="0.2">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 ','TargetCode':''}</v>
      </c>
    </row>
    <row r="324" spans="1:1" x14ac:dyDescent="0.2">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{'SheetId':'1deb9a6e-dc5a-4908-87cc-034ee9747e20','UId':'b12319f9-b486-4e3c-968f-635c2693280b','Col':7,'Row':26,'ColDynamic':7,'RowDynamic':29,'Format':'numberic','Value':'','TargetCode':''}</v>
      </c>
    </row>
    <row r="325" spans="1:1" x14ac:dyDescent="0.2">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{'SheetId':'1deb9a6e-dc5a-4908-87cc-034ee9747e20','UId':'740ad2fc-8f8c-4571-bfbb-d73a204a23fa','Col':4,'Row':27,'Format':'numberic','Value':'543963','TargetCode':''}</v>
      </c>
    </row>
    <row r="326" spans="1:1" x14ac:dyDescent="0.2">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{'SheetId':'1deb9a6e-dc5a-4908-87cc-034ee9747e20','UId':'d007d564-0a98-45f4-94c4-a2e4056245bc','Col':6,'Row':27,'Format':'numberic','Value':'57551543818','TargetCode':''}</v>
      </c>
    </row>
    <row r="328" spans="1:1" x14ac:dyDescent="0.2">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{'SheetId':'1deb9a6e-dc5a-4908-87cc-034ee9747e20','UId':'87b8e950-d5f9-45b4-8cfb-d8108dd16f8f','Col':7,'Row':27,'Format':'numberic','Value':'0.543424156798209','TargetCode':''}</v>
      </c>
    </row>
    <row r="329" spans="1:1" x14ac:dyDescent="0.2">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 ','TargetCode':''}</v>
      </c>
    </row>
    <row r="330" spans="1:1" x14ac:dyDescent="0.2">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 ','TargetCode':''}</v>
      </c>
    </row>
    <row r="331" spans="1:1" x14ac:dyDescent="0.2">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 ','TargetCode':''}</v>
      </c>
    </row>
    <row r="332" spans="1:1" x14ac:dyDescent="0.2">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
      <c r="A333" t="str">
        <f>CONCATENATE("{'SheetId':'1deb9a6e-dc5a-4908-87cc-034ee9747e20'",",","'UId':'4fe6fd2f-049f-4c3b-a78b-58fd08d62d7d'",",'Col':",COLUMN(BCDanhMucDauTu_06029!A30),",'Row':",ROW(BCDanhMucDauTu_06029!A30),",","'ColDynamic':",COLUMN(BCDanhMucDauTu_06029!A33),",","'RowDynamic':",ROW(BCDanhMucDauTu_06029!A33),",","'Format':'numberic'",",'Value':'",SUBSTITUTE(BCDanhMucDauTu_06029!A30,"'","\'"),"','TargetCode':''}")</f>
        <v>{'SheetId':'1deb9a6e-dc5a-4908-87cc-034ee9747e20','UId':'4fe6fd2f-049f-4c3b-a78b-58fd08d62d7d','Col':1,'Row':30,'ColDynamic':1,'RowDynamic':33,'Format':'numberic','Value':' ','TargetCode':''}</v>
      </c>
    </row>
    <row r="334" spans="1:1" x14ac:dyDescent="0.2">
      <c r="A334" t="str">
        <f>CONCATENATE("{'SheetId':'1deb9a6e-dc5a-4908-87cc-034ee9747e20'",",","'UId':'21737fa5-5263-466a-9802-c554ec94ffeb'",",'Col':",COLUMN(BCDanhMucDauTu_06029!B30),",'Row':",ROW(BCDanhMucDauTu_06029!B30),",","'ColDynamic':",COLUMN(BCDanhMucDauTu_06029!B33),",","'RowDynamic':",ROW(BCDanhMucDauTu_06029!B33),",","'Format':'string'",",'Value':'",SUBSTITUTE(BCDanhMucDauTu_06029!B30,"'","\'"),"','TargetCode':''}")</f>
        <v>{'SheetId':'1deb9a6e-dc5a-4908-87cc-034ee9747e20','UId':'21737fa5-5263-466a-9802-c554ec94ffeb','Col':2,'Row':30,'ColDynamic':2,'RowDynamic':33,'Format':'string','Value':'Tổng','TargetCode':''}</v>
      </c>
    </row>
    <row r="335" spans="1:1" x14ac:dyDescent="0.2">
      <c r="A335" t="str">
        <f>CONCATENATE("{'SheetId':'1deb9a6e-dc5a-4908-87cc-034ee9747e20'",",","'UId':'b1780ae8-e3e9-4d68-b8e3-06dc22233b5c'",",'Col':",COLUMN(BCDanhMucDauTu_06029!C30),",'Row':",ROW(BCDanhMucDauTu_06029!C30),",","'ColDynamic':",COLUMN(BCDanhMucDauTu_06029!C33),",","'RowDynamic':",ROW(BCDanhMucDauTu_06029!C33),",","'Format':'numberic'",",'Value':'",SUBSTITUTE(BCDanhMucDauTu_06029!C30,"'","\'"),"','TargetCode':''}")</f>
        <v>{'SheetId':'1deb9a6e-dc5a-4908-87cc-034ee9747e20','UId':'b1780ae8-e3e9-4d68-b8e3-06dc22233b5c','Col':3,'Row':30,'ColDynamic':3,'RowDynamic':33,'Format':'numberic','Value':'2257','TargetCode':''}</v>
      </c>
    </row>
    <row r="336" spans="1:1" x14ac:dyDescent="0.2">
      <c r="A336" t="str">
        <f>CONCATENATE("{'SheetId':'1deb9a6e-dc5a-4908-87cc-034ee9747e20'",",","'UId':'fd0c415a-d2bc-42ee-b389-414f8400dae8'",",'Col':",COLUMN(BCDanhMucDauTu_06029!D30),",'Row':",ROW(BCDanhMucDauTu_06029!D30),",","'ColDynamic':",COLUMN(BCDanhMucDauTu_06029!D33),",","'RowDynamic':",ROW(BCDanhMucDauTu_06029!D33),",","'Format':'numberic'",",'Value':'",SUBSTITUTE(BCDanhMucDauTu_06029!D30,"'","\'"),"','TargetCode':''}")</f>
        <v>{'SheetId':'1deb9a6e-dc5a-4908-87cc-034ee9747e20','UId':'fd0c415a-d2bc-42ee-b389-414f8400dae8','Col':4,'Row':30,'ColDynamic':4,'RowDynamic':33,'Format':'numberic','Value':' ','TargetCode':''}</v>
      </c>
    </row>
    <row r="337" spans="1:1" x14ac:dyDescent="0.2">
      <c r="A337" t="str">
        <f>CONCATENATE("{'SheetId':'1deb9a6e-dc5a-4908-87cc-034ee9747e20'",",","'UId':'816243e8-9c85-4ba1-805c-371f6b4844e4'",",'Col':",COLUMN(BCDanhMucDauTu_06029!E30),",'Row':",ROW(BCDanhMucDauTu_06029!E30),",","'ColDynamic':",COLUMN(BCDanhMucDauTu_06029!E33),",","'RowDynamic':",ROW(BCDanhMucDauTu_06029!E33),",","'Format':'numberic'",",'Value':'",SUBSTITUTE(BCDanhMucDauTu_06029!E30,"'","\'"),"','TargetCode':''}")</f>
        <v>{'SheetId':'1deb9a6e-dc5a-4908-87cc-034ee9747e20','UId':'816243e8-9c85-4ba1-805c-371f6b4844e4','Col':5,'Row':30,'ColDynamic':5,'RowDynamic':33,'Format':'numberic','Value':' ','TargetCode':''}</v>
      </c>
    </row>
    <row r="338" spans="1:1" x14ac:dyDescent="0.2">
      <c r="A338" t="str">
        <f>CONCATENATE("{'SheetId':'1deb9a6e-dc5a-4908-87cc-034ee9747e20'",",","'UId':'2efa8183-1804-400f-919b-54e0d328e017'",",'Col':",COLUMN(BCDanhMucDauTu_06029!F30),",'Row':",ROW(BCDanhMucDauTu_06029!F30),",","'ColDynamic':",COLUMN(BCDanhMucDauTu_06029!F33),",","'RowDynamic':",ROW(BCDanhMucDauTu_06029!F33),",","'Format':'numberic'",",'Value':'",SUBSTITUTE(BCDanhMucDauTu_06029!F30,"'","\'"),"','TargetCode':''}")</f>
        <v>{'SheetId':'1deb9a6e-dc5a-4908-87cc-034ee9747e20','UId':'2efa8183-1804-400f-919b-54e0d328e017','Col':6,'Row':30,'ColDynamic':6,'RowDynamic':33,'Format':'numberic','Value':'1456138253','TargetCode':''}</v>
      </c>
    </row>
    <row r="339" spans="1:1" x14ac:dyDescent="0.2">
      <c r="A339" t="str">
        <f>CONCATENATE("{'SheetId':'1deb9a6e-dc5a-4908-87cc-034ee9747e20'",",","'UId':'890ca93f-4ffa-4063-bc4e-3ca8427d321f'",",'Col':",COLUMN(BCDanhMucDauTu_06029!G30),",'Row':",ROW(BCDanhMucDauTu_06029!G30),",","'ColDynamic':",COLUMN(BCDanhMucDauTu_06029!G33),",","'RowDynamic':",ROW(BCDanhMucDauTu_06029!G33),",","'Format':'numberic'",",'Value':'",SUBSTITUTE(BCDanhMucDauTu_06029!G30,"'","\'"),"','TargetCode':''}")</f>
        <v>{'SheetId':'1deb9a6e-dc5a-4908-87cc-034ee9747e20','UId':'890ca93f-4ffa-4063-bc4e-3ca8427d321f','Col':7,'Row':30,'ColDynamic':7,'RowDynamic':33,'Format':'numberic','Value':'0.0137494261634499','TargetCode':''}</v>
      </c>
    </row>
    <row r="340" spans="1:1" x14ac:dyDescent="0.2">
      <c r="A340" t="str">
        <f>CONCATENATE("{'SheetId':'1deb9a6e-dc5a-4908-87cc-034ee9747e20'",",","'UId':'df249e66-a9ea-45a2-9c76-d51aecb2379d'",",'Col':",COLUMN(BCDanhMucDauTu_06029!D31),",'Row':",ROW(BCDanhMucDauTu_06029!D31),",","'Format':'numberic'",",'Value':'",SUBSTITUTE(BCDanhMucDauTu_06029!D31,"'","\'"),"','TargetCode':''}")</f>
        <v>{'SheetId':'1deb9a6e-dc5a-4908-87cc-034ee9747e20','UId':'df249e66-a9ea-45a2-9c76-d51aecb2379d','Col':4,'Row':31,'Format':'numberic','Value':' ','TargetCode':''}</v>
      </c>
    </row>
    <row r="341" spans="1:1" x14ac:dyDescent="0.2">
      <c r="A341" t="str">
        <f>CONCATENATE("{'SheetId':'1deb9a6e-dc5a-4908-87cc-034ee9747e20'",",","'UId':'a81df1b4-0c26-4bbd-9a9d-27dc4b538b2c'",",'Col':",COLUMN(BCDanhMucDauTu_06029!E31),",'Row':",ROW(BCDanhMucDauTu_06029!E31),",","'Format':'numberic'",",'Value':'",SUBSTITUTE(BCDanhMucDauTu_06029!E31,"'","\'"),"','TargetCode':''}")</f>
        <v>{'SheetId':'1deb9a6e-dc5a-4908-87cc-034ee9747e20','UId':'a81df1b4-0c26-4bbd-9a9d-27dc4b538b2c','Col':5,'Row':31,'Format':'numberic','Value':' ','TargetCode':''}</v>
      </c>
    </row>
    <row r="342" spans="1:1" x14ac:dyDescent="0.2">
      <c r="A342" t="str">
        <f>CONCATENATE("{'SheetId':'1deb9a6e-dc5a-4908-87cc-034ee9747e20'",",","'UId':'4a9e3616-ca24-464d-b5e2-89b07d4dab94'",",'Col':",COLUMN(BCDanhMucDauTu_06029!F31),",'Row':",ROW(BCDanhMucDauTu_06029!F31),",","'Format':'numberic'",",'Value':'",SUBSTITUTE(BCDanhMucDauTu_06029!F31,"'","\'"),"','TargetCode':''}")</f>
        <v>{'SheetId':'1deb9a6e-dc5a-4908-87cc-034ee9747e20','UId':'4a9e3616-ca24-464d-b5e2-89b07d4dab94','Col':6,'Row':31,'Format':'numberic','Value':' ','TargetCode':''}</v>
      </c>
    </row>
    <row r="343" spans="1:1" x14ac:dyDescent="0.2">
      <c r="A343" t="str">
        <f>CONCATENATE("{'SheetId':'1deb9a6e-dc5a-4908-87cc-034ee9747e20'",",","'UId':'4cbb5dbb-7a56-4367-b451-172c5d9fc088'",",'Col':",COLUMN(BCDanhMucDauTu_06029!G31),",'Row':",ROW(BCDanhMucDauTu_06029!G31),",","'Format':'numberic'",",'Value':'",SUBSTITUTE(BCDanhMucDauTu_06029!G31,"'","\'"),"','TargetCode':''}")</f>
        <v>{'SheetId':'1deb9a6e-dc5a-4908-87cc-034ee9747e20','UId':'4cbb5dbb-7a56-4367-b451-172c5d9fc088','Col':7,'Row':31,'Format':'numberic','Value':'','TargetCode':''}</v>
      </c>
    </row>
    <row r="344" spans="1:1" x14ac:dyDescent="0.2">
      <c r="A344" t="str">
        <f>CONCATENATE("{'SheetId':'1deb9a6e-dc5a-4908-87cc-034ee9747e20'",",","'UId':'70357de6-0706-48a2-a361-da95bcaa1827'",",'Col':",COLUMN(BCDanhMucDauTu_06029!D32),",'Row':",ROW(BCDanhMucDauTu_06029!D32),",","'Format':'numberic'",",'Value':'",SUBSTITUTE(BCDanhMucDauTu_06029!D32,"'","\'"),"','TargetCode':''}")</f>
        <v>{'SheetId':'1deb9a6e-dc5a-4908-87cc-034ee9747e20','UId':'70357de6-0706-48a2-a361-da95bcaa1827','Col':4,'Row':32,'Format':'numberic','Value':' ','TargetCode':''}</v>
      </c>
    </row>
    <row r="345" spans="1:1" x14ac:dyDescent="0.2">
      <c r="A345" t="str">
        <f>CONCATENATE("{'SheetId':'1deb9a6e-dc5a-4908-87cc-034ee9747e20'",",","'UId':'4f148c59-190d-4dad-aff9-126f4ce81c6d'",",'Col':",COLUMN(BCDanhMucDauTu_06029!E32),",'Row':",ROW(BCDanhMucDauTu_06029!E32),",","'Format':'numberic'",",'Value':'",SUBSTITUTE(BCDanhMucDauTu_06029!E32,"'","\'"),"','TargetCode':''}")</f>
        <v>{'SheetId':'1deb9a6e-dc5a-4908-87cc-034ee9747e20','UId':'4f148c59-190d-4dad-aff9-126f4ce81c6d','Col':5,'Row':32,'Format':'numberic','Value':' ','TargetCode':''}</v>
      </c>
    </row>
    <row r="346" spans="1:1" x14ac:dyDescent="0.2">
      <c r="A346" t="str">
        <f>CONCATENATE("{'SheetId':'1deb9a6e-dc5a-4908-87cc-034ee9747e20'",",","'UId':'6ba9d2bf-7322-4bb6-be73-05a728f53c5a'",",'Col':",COLUMN(BCDanhMucDauTu_06029!F32),",'Row':",ROW(BCDanhMucDauTu_06029!F32),",","'Format':'numberic'",",'Value':'",SUBSTITUTE(BCDanhMucDauTu_06029!F32,"'","\'"),"','TargetCode':''}")</f>
        <v>{'SheetId':'1deb9a6e-dc5a-4908-87cc-034ee9747e20','UId':'6ba9d2bf-7322-4bb6-be73-05a728f53c5a','Col':6,'Row':32,'Format':'numberic','Value':'247701593','TargetCode':''}</v>
      </c>
    </row>
    <row r="347" spans="1:1" x14ac:dyDescent="0.2">
      <c r="A347" t="str">
        <f>CONCATENATE("{'SheetId':'1deb9a6e-dc5a-4908-87cc-034ee9747e20'",",","'UId':'cad08826-aed0-458d-a3df-563ee1ca2782'",",'Col':",COLUMN(BCDanhMucDauTu_06029!G32),",'Row':",ROW(BCDanhMucDauTu_06029!G32),",","'Format':'numberic'",",'Value':'",SUBSTITUTE(BCDanhMucDauTu_06029!G32,"'","\'"),"','TargetCode':''}")</f>
        <v>{'SheetId':'1deb9a6e-dc5a-4908-87cc-034ee9747e20','UId':'cad08826-aed0-458d-a3df-563ee1ca2782','Col':7,'Row':32,'Format':'numberic','Value':'0.00233889519522321','TargetCode':''}</v>
      </c>
    </row>
    <row r="348" spans="1:1" x14ac:dyDescent="0.2">
      <c r="A348" t="str">
        <f>CONCATENATE("{'SheetId':'1deb9a6e-dc5a-4908-87cc-034ee9747e20'",",","'UId':'26452794-e0d2-44f2-8c51-7f5465fbf4cf'",",'Col':",COLUMN(BCDanhMucDauTu_06029!A34),",'Row':",ROW(BCDanhMucDauTu_06029!A34),",","'ColDynamic':",COLUMN(BCDanhMucDauTu_06029!A31),",","'RowDynamic':",ROW(BCDanhMucDauTu_06029!A31),",","'Format':'string'",",'Value':'",SUBSTITUTE(BCDanhMucDauTu_06029!A34,"'","\'"),"','TargetCode':''}")</f>
        <v>{'SheetId':'1deb9a6e-dc5a-4908-87cc-034ee9747e20','UId':'26452794-e0d2-44f2-8c51-7f5465fbf4cf','Col':1,'Row':34,'ColDynamic':1,'RowDynamic':31,'Format':'string','Value':' ','TargetCode':''}</v>
      </c>
    </row>
    <row r="349" spans="1:1" x14ac:dyDescent="0.2">
      <c r="A349" t="str">
        <f>CONCATENATE("{'SheetId':'1deb9a6e-dc5a-4908-87cc-034ee9747e20'",",","'UId':'9b14eff9-5e45-4cf1-9494-0604b89ed28b'",",'Col':",COLUMN(BCDanhMucDauTu_06029!B34),",'Row':",ROW(BCDanhMucDauTu_06029!B34),",","'ColDynamic':",COLUMN(BCDanhMucDauTu_06029!B31),",","'RowDynamic':",ROW(BCDanhMucDauTu_06029!B31),",","'Format':'string'",",'Value':'",SUBSTITUTE(BCDanhMucDauTu_06029!B34,"'","\'"),"','TargetCode':''}")</f>
        <v>{'SheetId':'1deb9a6e-dc5a-4908-87cc-034ee9747e20','UId':'9b14eff9-5e45-4cf1-9494-0604b89ed28b','Col':2,'Row':34,'ColDynamic':2,'RowDynamic':31,'Format':'string','Value':'Tiền gửi ngân hàng dưới 3 tháng','TargetCode':''}</v>
      </c>
    </row>
    <row r="350" spans="1:1" x14ac:dyDescent="0.2">
      <c r="A350" t="str">
        <f>CONCATENATE("{'SheetId':'1deb9a6e-dc5a-4908-87cc-034ee9747e20'",",","'UId':'8d66f097-23e3-4ef9-8131-e5ac52c6b32f'",",'Col':",COLUMN(BCDanhMucDauTu_06029!C34),",'Row':",ROW(BCDanhMucDauTu_06029!C34),",","'ColDynamic':",COLUMN(BCDanhMucDauTu_06029!C31),",","'RowDynamic':",ROW(BCDanhMucDauTu_06029!C31),",","'Format':'string'",",'Value':'",SUBSTITUTE(BCDanhMucDauTu_06029!C34,"'","\'"),"','TargetCode':''}")</f>
        <v>{'SheetId':'1deb9a6e-dc5a-4908-87cc-034ee9747e20','UId':'8d66f097-23e3-4ef9-8131-e5ac52c6b32f','Col':3,'Row':34,'ColDynamic':3,'RowDynamic':31,'Format':'string','Value':'2260','TargetCode':''}</v>
      </c>
    </row>
    <row r="351" spans="1:1" x14ac:dyDescent="0.2">
      <c r="A351" t="str">
        <f>CONCATENATE("{'SheetId':'1deb9a6e-dc5a-4908-87cc-034ee9747e20'",",","'UId':'ead9614a-658c-4220-bedf-ca1bfba113ca'",",'Col':",COLUMN(BCDanhMucDauTu_06029!D34),",'Row':",ROW(BCDanhMucDauTu_06029!D34),",","'ColDynamic':",COLUMN(BCDanhMucDauTu_06029!D31),",","'RowDynamic':",ROW(BCDanhMucDauTu_06029!D31),",","'Format':'numberic'",",'Value':'",SUBSTITUTE(BCDanhMucDauTu_06029!D34,"'","\'"),"','TargetCode':''}")</f>
        <v>{'SheetId':'1deb9a6e-dc5a-4908-87cc-034ee9747e20','UId':'ead9614a-658c-4220-bedf-ca1bfba113ca','Col':4,'Row':34,'ColDynamic':4,'RowDynamic':31,'Format':'numberic','Value':' ','TargetCode':''}</v>
      </c>
    </row>
    <row r="352" spans="1:1" x14ac:dyDescent="0.2">
      <c r="A352" t="str">
        <f>CONCATENATE("{'SheetId':'1deb9a6e-dc5a-4908-87cc-034ee9747e20'",",","'UId':'4fdfc09c-5e5b-40ad-b617-c48d140e6fbc'",",'Col':",COLUMN(BCDanhMucDauTu_06029!E34),",'Row':",ROW(BCDanhMucDauTu_06029!E34),",","'ColDynamic':",COLUMN(BCDanhMucDauTu_06029!E31),",","'RowDynamic':",ROW(BCDanhMucDauTu_06029!E31),",","'Format':'numberic'",",'Value':'",SUBSTITUTE(BCDanhMucDauTu_06029!E34,"'","\'"),"','TargetCode':''}")</f>
        <v>{'SheetId':'1deb9a6e-dc5a-4908-87cc-034ee9747e20','UId':'4fdfc09c-5e5b-40ad-b617-c48d140e6fbc','Col':5,'Row':34,'ColDynamic':5,'RowDynamic':31,'Format':'numberic','Value':' ','TargetCode':''}</v>
      </c>
    </row>
    <row r="353" spans="1:1" x14ac:dyDescent="0.2">
      <c r="A353" t="str">
        <f>CONCATENATE("{'SheetId':'1deb9a6e-dc5a-4908-87cc-034ee9747e20'",",","'UId':'ba8351a8-8ef9-4c39-b20c-9e499c7302c4'",",'Col':",COLUMN(BCDanhMucDauTu_06029!F34),",'Row':",ROW(BCDanhMucDauTu_06029!F34),",","'ColDynamic':",COLUMN(BCDanhMucDauTu_06029!F31),",","'RowDynamic':",ROW(BCDanhMucDauTu_06029!F31),",","'Format':'numberic'",",'Value':'",SUBSTITUTE(BCDanhMucDauTu_06029!F34,"'","\'"),"','TargetCode':''}")</f>
        <v>{'SheetId':'1deb9a6e-dc5a-4908-87cc-034ee9747e20','UId':'ba8351a8-8ef9-4c39-b20c-9e499c7302c4','Col':6,'Row':34,'ColDynamic':6,'RowDynamic':31,'Format':'numberic','Value':'9650000000','TargetCode':''}</v>
      </c>
    </row>
    <row r="354" spans="1:1" x14ac:dyDescent="0.2">
      <c r="A354" t="str">
        <f>CONCATENATE("{'SheetId':'1deb9a6e-dc5a-4908-87cc-034ee9747e20'",",","'UId':'20aec549-2649-4108-8c50-4ff697541fea'",",'Col':",COLUMN(BCDanhMucDauTu_06029!G34),",'Row':",ROW(BCDanhMucDauTu_06029!G34),",","'ColDynamic':",COLUMN(BCDanhMucDauTu_06029!G31),",","'RowDynamic':",ROW(BCDanhMucDauTu_06029!G31),",","'Format':'numberic'",",'Value':'",SUBSTITUTE(BCDanhMucDauTu_06029!G34,"'","\'"),"','TargetCode':''}")</f>
        <v>{'SheetId':'1deb9a6e-dc5a-4908-87cc-034ee9747e20','UId':'20aec549-2649-4108-8c50-4ff697541fea','Col':7,'Row':34,'ColDynamic':7,'RowDynamic':31,'Format':'numberic','Value':'0.0911190693630459','TargetCode':''}</v>
      </c>
    </row>
    <row r="355" spans="1:1" x14ac:dyDescent="0.2">
      <c r="A355" t="str">
        <f>CONCATENATE("{'SheetId':'1deb9a6e-dc5a-4908-87cc-034ee9747e20'",",","'UId':'c94d94d7-01a6-4c24-95e6-4f83c62d0567'",",'Col':",COLUMN(BCDanhMucDauTu_06029!A36),",'Row':",ROW(BCDanhMucDauTu_06029!A36),",","'ColDynamic':",COLUMN(BCDanhMucDauTu_06029!A33),",","'RowDynamic':",ROW(BCDanhMucDauTu_06029!A33),",","'Format':'string'",",'Value':'",SUBSTITUTE(BCDanhMucDauTu_06029!A36,"'","\'"),"','TargetCode':''}")</f>
        <v>{'SheetId':'1deb9a6e-dc5a-4908-87cc-034ee9747e20','UId':'c94d94d7-01a6-4c24-95e6-4f83c62d0567','Col':1,'Row':36,'ColDynamic':1,'RowDynamic':33,'Format':'string','Value':' ','TargetCode':''}</v>
      </c>
    </row>
    <row r="356" spans="1:1" x14ac:dyDescent="0.2">
      <c r="A356" t="str">
        <f>CONCATENATE("{'SheetId':'1deb9a6e-dc5a-4908-87cc-034ee9747e20'",",","'UId':'333b59bf-d7bf-4903-a769-681773c5c1d6'",",'Col':",COLUMN(BCDanhMucDauTu_06029!B36),",'Row':",ROW(BCDanhMucDauTu_06029!B36),",","'ColDynamic':",COLUMN(BCDanhMucDauTu_06029!B33),",","'RowDynamic':",ROW(BCDanhMucDauTu_06029!B33),",","'Format':'string'",",'Value':'",SUBSTITUTE(BCDanhMucDauTu_06029!B36,"'","\'"),"','TargetCode':''}")</f>
        <v>{'SheetId':'1deb9a6e-dc5a-4908-87cc-034ee9747e20','UId':'333b59bf-d7bf-4903-a769-681773c5c1d6','Col':2,'Row':36,'ColDynamic':2,'RowDynamic':33,'Format':'string','Value':'Chứng chỉ tiền gửi','TargetCode':''}</v>
      </c>
    </row>
    <row r="357" spans="1:1" x14ac:dyDescent="0.2">
      <c r="A357" t="str">
        <f>CONCATENATE("{'SheetId':'1deb9a6e-dc5a-4908-87cc-034ee9747e20'",",","'UId':'70dcb08c-d0c0-43e8-87c7-cb83b1736902'",",'Col':",COLUMN(BCDanhMucDauTu_06029!C36),",'Row':",ROW(BCDanhMucDauTu_06029!C36),",","'ColDynamic':",COLUMN(BCDanhMucDauTu_06029!C33),",","'RowDynamic':",ROW(BCDanhMucDauTu_06029!C33),",","'Format':'string'",",'Value':'",SUBSTITUTE(BCDanhMucDauTu_06029!C36,"'","\'"),"','TargetCode':''}")</f>
        <v>{'SheetId':'1deb9a6e-dc5a-4908-87cc-034ee9747e20','UId':'70dcb08c-d0c0-43e8-87c7-cb83b1736902','Col':3,'Row':36,'ColDynamic':3,'RowDynamic':33,'Format':'string','Value':'2261','TargetCode':''}</v>
      </c>
    </row>
    <row r="358" spans="1:1" x14ac:dyDescent="0.2">
      <c r="A358" t="str">
        <f>CONCATENATE("{'SheetId':'1deb9a6e-dc5a-4908-87cc-034ee9747e20'",",","'UId':'b98b0710-edbe-464f-91cc-a50943b92e53'",",'Col':",COLUMN(BCDanhMucDauTu_06029!D36),",'Row':",ROW(BCDanhMucDauTu_06029!D36),",","'ColDynamic':",COLUMN(BCDanhMucDauTu_06029!D33),",","'RowDynamic':",ROW(BCDanhMucDauTu_06029!D33),",","'Format':'numberic'",",'Value':'",SUBSTITUTE(BCDanhMucDauTu_06029!D36,"'","\'"),"','TargetCode':''}")</f>
        <v>{'SheetId':'1deb9a6e-dc5a-4908-87cc-034ee9747e20','UId':'b98b0710-edbe-464f-91cc-a50943b92e53','Col':4,'Row':36,'ColDynamic':4,'RowDynamic':33,'Format':'numberic','Value':' ','TargetCode':''}</v>
      </c>
    </row>
    <row r="359" spans="1:1" x14ac:dyDescent="0.2">
      <c r="A359" t="str">
        <f>CONCATENATE("{'SheetId':'1deb9a6e-dc5a-4908-87cc-034ee9747e20'",",","'UId':'1e5e338d-e8d3-484c-a931-f154e681f9d1'",",'Col':",COLUMN(BCDanhMucDauTu_06029!E36),",'Row':",ROW(BCDanhMucDauTu_06029!E36),",","'ColDynamic':",COLUMN(BCDanhMucDauTu_06029!E33),",","'RowDynamic':",ROW(BCDanhMucDauTu_06029!E33),",","'Format':'numberic'",",'Value':'",SUBSTITUTE(BCDanhMucDauTu_06029!E36,"'","\'"),"','TargetCode':''}")</f>
        <v>{'SheetId':'1deb9a6e-dc5a-4908-87cc-034ee9747e20','UId':'1e5e338d-e8d3-484c-a931-f154e681f9d1','Col':5,'Row':36,'ColDynamic':5,'RowDynamic':33,'Format':'numberic','Value':' ','TargetCode':''}</v>
      </c>
    </row>
    <row r="360" spans="1:1" x14ac:dyDescent="0.2">
      <c r="A360" t="str">
        <f>CONCATENATE("{'SheetId':'1deb9a6e-dc5a-4908-87cc-034ee9747e20'",",","'UId':'f0171a12-b46c-408e-9769-0674783f4494'",",'Col':",COLUMN(BCDanhMucDauTu_06029!F36),",'Row':",ROW(BCDanhMucDauTu_06029!F36),",","'ColDynamic':",COLUMN(BCDanhMucDauTu_06029!F33),",","'RowDynamic':",ROW(BCDanhMucDauTu_06029!F33),",","'Format':'numberic'",",'Value':'",SUBSTITUTE(BCDanhMucDauTu_06029!F36,"'","\'"),"','TargetCode':''}")</f>
        <v>{'SheetId':'1deb9a6e-dc5a-4908-87cc-034ee9747e20','UId':'f0171a12-b46c-408e-9769-0674783f4494','Col':6,'Row':36,'ColDynamic':6,'RowDynamic':33,'Format':'numberic','Value':'24000000000','TargetCode':''}</v>
      </c>
    </row>
    <row r="361" spans="1:1" x14ac:dyDescent="0.2">
      <c r="A361" t="str">
        <f>CONCATENATE("{'SheetId':'1deb9a6e-dc5a-4908-87cc-034ee9747e20'",",","'UId':'123dfcbf-9d8f-4865-9abd-67aef0fb2ded'",",'Col':",COLUMN(BCDanhMucDauTu_06029!G36),",'Row':",ROW(BCDanhMucDauTu_06029!G36),",","'ColDynamic':",COLUMN(BCDanhMucDauTu_06029!G33),",","'RowDynamic':",ROW(BCDanhMucDauTu_06029!G33),",","'Format':'numberic'",",'Value':'",SUBSTITUTE(BCDanhMucDauTu_06029!G36,"'","\'"),"','TargetCode':''}")</f>
        <v>{'SheetId':'1deb9a6e-dc5a-4908-87cc-034ee9747e20','UId':'123dfcbf-9d8f-4865-9abd-67aef0fb2ded','Col':7,'Row':36,'ColDynamic':7,'RowDynamic':33,'Format':'numberic','Value':'0.226617374581668','TargetCode':''}</v>
      </c>
    </row>
    <row r="362" spans="1:1" x14ac:dyDescent="0.2">
      <c r="A362" t="str">
        <f>CONCATENATE("{'SheetId':'1deb9a6e-dc5a-4908-87cc-034ee9747e20'",",","'UId':'61c7d7e9-4c4a-4062-8012-4877345d4ca2'",",'Col':",COLUMN(BCDanhMucDauTu_06029!D39),",'Row':",ROW(BCDanhMucDauTu_06029!D39),",","'Format':'numberic'",",'Value':'",SUBSTITUTE(BCDanhMucDauTu_06029!D39,"'","\'"),"','TargetCode':''}")</f>
        <v>{'SheetId':'1deb9a6e-dc5a-4908-87cc-034ee9747e20','UId':'61c7d7e9-4c4a-4062-8012-4877345d4ca2','Col':4,'Row':39,'Format':'numberic','Value':'','TargetCode':''}</v>
      </c>
    </row>
    <row r="363" spans="1:1" x14ac:dyDescent="0.2">
      <c r="A363" t="str">
        <f>CONCATENATE("{'SheetId':'1deb9a6e-dc5a-4908-87cc-034ee9747e20'",",","'UId':'55eb1cfc-48db-45d7-badc-9126702dbaca'",",'Col':",COLUMN(BCDanhMucDauTu_06029!E39),",'Row':",ROW(BCDanhMucDauTu_06029!E39),",","'Format':'numberic'",",'Value':'",SUBSTITUTE(BCDanhMucDauTu_06029!E39,"'","\'"),"','TargetCode':''}")</f>
        <v>{'SheetId':'1deb9a6e-dc5a-4908-87cc-034ee9747e20','UId':'55eb1cfc-48db-45d7-badc-9126702dbaca','Col':5,'Row':39,'Format':'numberic','Value':'','TargetCode':''}</v>
      </c>
    </row>
    <row r="364" spans="1:1" x14ac:dyDescent="0.2">
      <c r="A364" t="str">
        <f>CONCATENATE("{'SheetId':'1deb9a6e-dc5a-4908-87cc-034ee9747e20'",",","'UId':'0b0a71cf-8b1c-4a88-a170-2b7251d20ffa'",",'Col':",COLUMN(BCDanhMucDauTu_06029!F39),",'Row':",ROW(BCDanhMucDauTu_06029!F39),",","'Format':'numberic'",",'Value':'",SUBSTITUTE(BCDanhMucDauTu_06029!F39,"'","\'"),"','TargetCode':''}")</f>
        <v>{'SheetId':'1deb9a6e-dc5a-4908-87cc-034ee9747e20','UId':'0b0a71cf-8b1c-4a88-a170-2b7251d20ffa','Col':6,'Row':39,'Format':'numberic','Value':'46897701593','TargetCode':''}</v>
      </c>
    </row>
    <row r="365" spans="1:1" x14ac:dyDescent="0.2">
      <c r="A365" t="str">
        <f>CONCATENATE("{'SheetId':'1deb9a6e-dc5a-4908-87cc-034ee9747e20'",",","'UId':'3ec63538-3a98-477e-b957-0e4550274988'",",'Col':",COLUMN(BCDanhMucDauTu_06029!G39),",'Row':",ROW(BCDanhMucDauTu_06029!G39),",","'Format':'numberic'",",'Value':'",SUBSTITUTE(BCDanhMucDauTu_06029!G39,"'","\'"),"','TargetCode':''}")</f>
        <v>{'SheetId':'1deb9a6e-dc5a-4908-87cc-034ee9747e20','UId':'3ec63538-3a98-477e-b957-0e4550274988','Col':7,'Row':39,'Format':'numberic','Value':'0.442826417038341','TargetCode':''}</v>
      </c>
    </row>
    <row r="366" spans="1:1" x14ac:dyDescent="0.2">
      <c r="A366" t="str">
        <f>CONCATENATE("{'SheetId':'1deb9a6e-dc5a-4908-87cc-034ee9747e20'",",","'UId':'b7e2b881-7166-4008-81ef-36fa655ba0d3'",",'Col':",COLUMN(BCDanhMucDauTu_06029!D40),",'Row':",ROW(BCDanhMucDauTu_06029!D40),",","'Format':'numberic'",",'Value':'",SUBSTITUTE(BCDanhMucDauTu_06029!D40,"'","\'"),"','TargetCode':''}")</f>
        <v>{'SheetId':'1deb9a6e-dc5a-4908-87cc-034ee9747e20','UId':'b7e2b881-7166-4008-81ef-36fa655ba0d3','Col':4,'Row':40,'Format':'numberic','Value':'543963','TargetCode':''}</v>
      </c>
    </row>
    <row r="367" spans="1:1" x14ac:dyDescent="0.2">
      <c r="A367" t="str">
        <f>CONCATENATE("{'SheetId':'1deb9a6e-dc5a-4908-87cc-034ee9747e20'",",","'UId':'b0198f8c-cffe-4d00-9816-22e0fa96124d'",",'Col':",COLUMN(BCDanhMucDauTu_06029!E40),",'Row':",ROW(BCDanhMucDauTu_06029!E40),",","'Format':'numberic'",",'Value':'",SUBSTITUTE(BCDanhMucDauTu_06029!E40,"'","\'"),"','TargetCode':''}")</f>
        <v>{'SheetId':'1deb9a6e-dc5a-4908-87cc-034ee9747e20','UId':'b0198f8c-cffe-4d00-9816-22e0fa96124d','Col':5,'Row':40,'Format':'numberic','Value':'','TargetCode':''}</v>
      </c>
    </row>
    <row r="368" spans="1:1" x14ac:dyDescent="0.2">
      <c r="A368" t="str">
        <f>CONCATENATE("{'SheetId':'1deb9a6e-dc5a-4908-87cc-034ee9747e20'",",","'UId':'2a23d1c5-766a-4746-bd88-93015d1e4053'",",'Col':",COLUMN(BCDanhMucDauTu_06029!F40),",'Row':",ROW(BCDanhMucDauTu_06029!F40),",","'Format':'numberic'",",'Value':'",SUBSTITUTE(BCDanhMucDauTu_06029!F40,"'","\'"),"','TargetCode':''}")</f>
        <v>{'SheetId':'1deb9a6e-dc5a-4908-87cc-034ee9747e20','UId':'2a23d1c5-766a-4746-bd88-93015d1e4053','Col':6,'Row':40,'Format':'numberic','Value':'105905383664','TargetCode':''}</v>
      </c>
    </row>
    <row r="369" spans="1:1" x14ac:dyDescent="0.2">
      <c r="A369" t="str">
        <f>CONCATENATE("{'SheetId':'1deb9a6e-dc5a-4908-87cc-034ee9747e20'",",","'UId':'ca227d64-7ddf-4c5b-94c2-f07049f1a645'",",'Col':",COLUMN(BCDanhMucDauTu_06029!G40),",'Row':",ROW(BCDanhMucDauTu_06029!G40),",","'Format':'numberic'",",'Value':'",SUBSTITUTE(BCDanhMucDauTu_06029!G40,"'","\'"),"','TargetCode':''}")</f>
        <v>{'SheetId':'1deb9a6e-dc5a-4908-87cc-034ee9747e20','UId':'ca227d64-7ddf-4c5b-94c2-f07049f1a645','Col':7,'Row':40,'Format':'numberic','Value':'1','TargetCode':''}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{'SheetId':'eea37401-614e-480f-bf0c-66e62a21c940','UId':'8fe4c321-a5c4-4a50-a26e-af5571876426','Col':4,'Row':3,'Format':'numberic','Value':'0.00900059651635562','TargetCode':''}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{'SheetId':'eea37401-614e-480f-bf0c-66e62a21c940','UId':'e505df99-52a5-4046-b588-70e17a64bc04','Col':5,'Row':3,'Format':'numberic','Value':'0.0090005728974228','TargetCode':''}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{'SheetId':'eea37401-614e-480f-bf0c-66e62a21c940','UId':'906b49c2-3105-44f5-a32d-07590223a8f2','Col':4,'Row':4,'Format':'numberic','Value':'0.00242813913436268','TargetCode':''}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{'SheetId':'eea37401-614e-480f-bf0c-66e62a21c940','UId':'1292eb8e-a778-4ce5-ab53-509a4c8a9832','Col':5,'Row':4,'Format':'numberic','Value':'0.00244506305462912','TargetCode':''}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{'SheetId':'eea37401-614e-480f-bf0c-66e62a21c940','UId':'043b7f89-a817-4764-b06f-cc2a71ce03b0','Col':4,'Row':5,'Format':'numberic','Value':'0.00337035548748364','TargetCode':''}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{'SheetId':'eea37401-614e-480f-bf0c-66e62a21c940','UId':'99e0f9cc-8606-43f9-8ce6-a58dc892af79','Col':5,'Row':5,'Format':'numberic','Value':'0.00332653213084205','TargetCode':''}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{'SheetId':'eea37401-614e-480f-bf0c-66e62a21c940','UId':'5a5a30c0-7249-46cc-a3d5-6518c7410f2b','Col':4,'Row':6,'Format':'numberic','Value':'0.00116301446902508','TargetCode':''}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{'SheetId':'eea37401-614e-480f-bf0c-66e62a21c940','UId':'b6bb9469-63ab-4fda-88bd-7b1865b669bf','Col':5,'Row':6,'Format':'numberic','Value':'0.00114789226662101','TargetCode':''}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{'SheetId':'eea37401-614e-480f-bf0c-66e62a21c940','UId':'e3f08122-3427-41af-b11b-1a46844a64fc','Col':4,'Row':9,'Format':'numberic','Value':'0.00102131984469201','TargetCode':''}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{'SheetId':'eea37401-614e-480f-bf0c-66e62a21c940','UId':'9e68654a-171d-4fbe-8c69-6a6d18753f97','Col':5,'Row':9,'Format':'numberic','Value':'0.00100804003964911','TargetCode':''}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{'SheetId':'eea37401-614e-480f-bf0c-66e62a21c940','UId':'01528f3a-d80f-403f-9e7e-01c54429c341','Col':4,'Row':10,'Format':'numberic','Value':'0.0172036765943063','TargetCode':''}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{'SheetId':'eea37401-614e-480f-bf0c-66e62a21c940','UId':'2e9dd82c-3e13-4dfb-9508-7eb62f82b7a5','Col':5,'Row':10,'Format':'numberic','Value':'0.017346981123231','TargetCode':''}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{'SheetId':'eea37401-614e-480f-bf0c-66e62a21c940','UId':'e04710a4-564b-4804-a3c9-8b96b736ccd0','Col':4,'Row':11,'Format':'numberic','Value':'1.56939411734857','TargetCode':''}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{'SheetId':'eea37401-614e-480f-bf0c-66e62a21c940','UId':'0421496e-49be-42f6-bd5e-4ff79e46d605','Col':5,'Row':11,'Format':'numberic','Value':'1.04872347160708','TargetCode':''}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{'SheetId':'eea37401-614e-480f-bf0c-66e62a21c940','UId':'759e81e7-6be1-448f-8880-c7fb179e0f97','Col':4,'Row':14,'Format':'numberic','Value':'97631285900','TargetCode':''}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{'SheetId':'eea37401-614e-480f-bf0c-66e62a21c940','UId':'d55f381c-544c-4c22-a6c9-f44d9ae2c1ab','Col':5,'Row':14,'Format':'numberic','Value':'106068474400','TargetCode':''}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{'SheetId':'eea37401-614e-480f-bf0c-66e62a21c940','UId':'5b9de7f0-70a7-42bf-94c8-d94c81c70e42','Col':4,'Row':15,'Format':'numberic','Value':'97631285900','TargetCode':''}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{'SheetId':'eea37401-614e-480f-bf0c-66e62a21c940','UId':'85d68133-b410-4986-a2ae-00da0ca256bd','Col':5,'Row':15,'Format':'numberic','Value':'106068474400','TargetCode':''}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{'SheetId':'eea37401-614e-480f-bf0c-66e62a21c940','UId':'31f6ac2c-5e3e-4a12-b200-cf5f834a027b','Col':4,'Row':16,'Format':'numberic','Value':'9763128.59','TargetCode':''}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{'SheetId':'eea37401-614e-480f-bf0c-66e62a21c940','UId':'e12c39c4-7956-414a-b632-d0af1c2ab599','Col':5,'Row':16,'Format':'numberic','Value':'10606847.44','TargetCode':''}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{'SheetId':'eea37401-614e-480f-bf0c-66e62a21c940','UId':'b08c24e4-4516-482b-a697-9d62ff87afcf','Col':4,'Row':17,'Format':'numberic','Value':'2049792600','TargetCode':''}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{'SheetId':'eea37401-614e-480f-bf0c-66e62a21c940','UId':'a7ccfa80-7e7d-4308-b36d-abc719c80bf3','Col':5,'Row':17,'Format':'numberic','Value':'-8437188500','TargetCode':''}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{'SheetId':'eea37401-614e-480f-bf0c-66e62a21c940','UId':'e8ec4ef9-08e4-4e39-8477-ae21a99e8959','Col':4,'Row':18,'Format':'numberic','Value':'345196.09','TargetCode':''}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{'SheetId':'eea37401-614e-480f-bf0c-66e62a21c940','UId':'dde8a5b2-e9c7-4f1b-a63c-0174479280ef','Col':5,'Row':18,'Format':'numberic','Value':'122496.75','TargetCode':''}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{'SheetId':'eea37401-614e-480f-bf0c-66e62a21c940','UId':'0e4c1db2-c20e-4d52-853c-271375cc313a','Col':4,'Row':19,'Format':'numberic','Value':'3451960900','TargetCode':''}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{'SheetId':'eea37401-614e-480f-bf0c-66e62a21c940','UId':'12f0bb36-f2e3-462a-b5c8-133ec8de4536','Col':5,'Row':19,'Format':'numberic','Value':'1224967500','TargetCode':''}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{'SheetId':'eea37401-614e-480f-bf0c-66e62a21c940','UId':'99c017fe-183e-4244-a2e8-3180fad52922','Col':4,'Row':20,'Format':'numberic','Value':'-140216.83','TargetCode':''}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{'SheetId':'eea37401-614e-480f-bf0c-66e62a21c940','UId':'b3b6a8fb-5b81-4dc7-b0e6-531f207f2848','Col':5,'Row':20,'Format':'numberic','Value':'-966215.6','TargetCode':''}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{'SheetId':'eea37401-614e-480f-bf0c-66e62a21c940','UId':'d7299fb4-5fbd-49ea-a765-7a162fd18f1e','Col':4,'Row':21,'Format':'numberic','Value':'-1402168300','TargetCode':''}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{'SheetId':'eea37401-614e-480f-bf0c-66e62a21c940','UId':'15c659ac-ac36-4f95-b662-8fcd6067cf35','Col':5,'Row':21,'Format':'numberic','Value':'-9662156000','TargetCode':''}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{'SheetId':'eea37401-614e-480f-bf0c-66e62a21c940','UId':'232e2092-5dcd-464b-b1fe-07f27efe2d21','Col':4,'Row':22,'Format':'numberic','Value':'99681078500','TargetCode':''}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{'SheetId':'eea37401-614e-480f-bf0c-66e62a21c940','UId':'fa41f074-2315-4e28-81ff-52700c300177','Col':5,'Row':22,'Format':'numberic','Value':'97631285900','TargetCode':''}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{'SheetId':'eea37401-614e-480f-bf0c-66e62a21c940','UId':'d8289881-c7ab-468c-ad5d-bf473cb76780','Col':4,'Row':23,'Format':'numberic','Value':'99681078500','TargetCode':''}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{'SheetId':'eea37401-614e-480f-bf0c-66e62a21c940','UId':'994ed5e1-c943-4620-8991-d05a125691b0','Col':5,'Row':23,'Format':'numberic','Value':'97631285900','TargetCode':''}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{'SheetId':'eea37401-614e-480f-bf0c-66e62a21c940','UId':'7120d041-84df-4b71-aa97-9c53b5ab7f97','Col':4,'Row':24,'Format':'numberic','Value':'9968107.85','TargetCode':''}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{'SheetId':'eea37401-614e-480f-bf0c-66e62a21c940','UId':'ee5817e5-5c8c-481c-bd88-acd0b7e7eb64','Col':5,'Row':24,'Format':'numberic','Value':'9763128.59','TargetCode':''}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{'SheetId':'eea37401-614e-480f-bf0c-66e62a21c940','UId':'83b16c86-f622-444a-8fd4-b601d346c031','Col':4,'Row':25,'Format':'percentage','Value':'0.889','TargetCode':''}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{'SheetId':'eea37401-614e-480f-bf0c-66e62a21c940','UId':'6080a665-802c-4b21-ade4-e67d42c38ace','Col':5,'Row':25,'Format':'percentage','Value':'0.9077','TargetCode':''}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{'SheetId':'eea37401-614e-480f-bf0c-66e62a21c940','UId':'dc7a563a-ad1d-4847-ad52-60ae8b13af41','Col':4,'Row':26,'Format':'percentage','Value':'0.9486','TargetCode':''}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{'SheetId':'eea37401-614e-480f-bf0c-66e62a21c940','UId':'c291a5ad-47fa-4a53-a5d4-2c97806fed49','Col':5,'Row':26,'Format':'percentage','Value':'0.9493','TargetCode':''}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{'SheetId':'eea37401-614e-480f-bf0c-66e62a21c940','UId':'19d7d32d-f72f-4744-9b80-66561ae1073a','Col':4,'Row':28,'Format':'numberic','Value':'697','TargetCode':''}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{'SheetId':'eea37401-614e-480f-bf0c-66e62a21c940','UId':'2c2fe24e-69d3-4ae8-a8c8-c603f2a4a32c','Col':5,'Row':28,'Format':'numberic','Value':'692','TargetCode':''}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{'SheetId':'eea37401-614e-480f-bf0c-66e62a21c940','UId':'507c37af-0901-43e1-8af6-f40112c246e3','Col':4,'Row':29,'Format':'numberic','Value':'10589.49','TargetCode':''}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{'SheetId':'eea37401-614e-480f-bf0c-66e62a21c940','UId':'bb1a5a18-9ac0-4a7c-9c34-d6fbecc14baf','Col':5,'Row':29,'Format':'numberic','Value':'10563.12','TargetCode':''}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0" zoomScaleNormal="100" workbookViewId="0">
      <selection activeCell="K34" sqref="K34"/>
    </sheetView>
  </sheetViews>
  <sheetFormatPr defaultRowHeight="12.75" x14ac:dyDescent="0.2"/>
  <cols>
    <col min="1" max="1" width="6.85546875" style="12" customWidth="1"/>
    <col min="2" max="2" width="41.7109375" style="12" customWidth="1"/>
    <col min="3" max="3" width="10.28515625" style="12" customWidth="1"/>
    <col min="4" max="5" width="18.14062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9897701593</v>
      </c>
      <c r="E3" s="25">
        <v>15381288943</v>
      </c>
      <c r="F3" s="9">
        <v>13.700955749931625</v>
      </c>
      <c r="G3" s="26"/>
    </row>
    <row r="4" spans="1:7" ht="15" customHeight="1" x14ac:dyDescent="0.25">
      <c r="A4" s="13" t="s">
        <v>1</v>
      </c>
      <c r="B4" s="13" t="s">
        <v>64</v>
      </c>
      <c r="C4" s="13" t="s">
        <v>65</v>
      </c>
      <c r="D4" s="27">
        <v>247701593</v>
      </c>
      <c r="E4" s="27">
        <v>6531288943</v>
      </c>
      <c r="F4" s="28">
        <v>11.053382989492928</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9650000000</v>
      </c>
      <c r="E6" s="27">
        <v>8850000000</v>
      </c>
      <c r="F6" s="28">
        <v>13.785714285714286</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94551543818</v>
      </c>
      <c r="E8" s="15">
        <v>85156265033</v>
      </c>
      <c r="F8" s="9">
        <v>1.9214646146769239</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899811403</v>
      </c>
      <c r="E13" s="15">
        <v>2301553490</v>
      </c>
      <c r="F13" s="9">
        <v>2.2124025726301499</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556326850</v>
      </c>
      <c r="E16" s="15">
        <v>568149314</v>
      </c>
      <c r="F16" s="9">
        <v>1566.8177644845493</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3" t="s">
        <v>1</v>
      </c>
      <c r="E21" s="13" t="s">
        <v>1</v>
      </c>
      <c r="F21" s="13" t="s">
        <v>1</v>
      </c>
      <c r="G21" s="26"/>
    </row>
    <row r="22" spans="1:7" ht="15" customHeight="1" x14ac:dyDescent="0.25">
      <c r="A22" s="13" t="s">
        <v>66</v>
      </c>
      <c r="B22" s="13" t="s">
        <v>66</v>
      </c>
      <c r="C22" s="13" t="s">
        <v>66</v>
      </c>
      <c r="D22" s="13" t="s">
        <v>66</v>
      </c>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105905383664</v>
      </c>
      <c r="E30" s="19">
        <v>103407256780</v>
      </c>
      <c r="F30" s="21">
        <v>2.103904809002608</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348194236</v>
      </c>
      <c r="E37" s="15">
        <v>278130150</v>
      </c>
      <c r="F37" s="9">
        <v>8.6608641232937451</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348194236</v>
      </c>
      <c r="E40" s="19">
        <v>278130150</v>
      </c>
      <c r="F40" s="21">
        <v>8.6608641232937451</v>
      </c>
      <c r="G40" s="37"/>
    </row>
    <row r="41" spans="1:7" s="36" customFormat="1" ht="15" customHeight="1" x14ac:dyDescent="0.25">
      <c r="A41" s="35" t="s">
        <v>1</v>
      </c>
      <c r="B41" s="35" t="s">
        <v>111</v>
      </c>
      <c r="C41" s="35" t="s">
        <v>112</v>
      </c>
      <c r="D41" s="19">
        <v>105557189428</v>
      </c>
      <c r="E41" s="19">
        <v>103129126630</v>
      </c>
      <c r="F41" s="21">
        <v>2.0986637640212908</v>
      </c>
      <c r="G41" s="37"/>
    </row>
    <row r="42" spans="1:7" s="36" customFormat="1" ht="15" customHeight="1" x14ac:dyDescent="0.25">
      <c r="A42" s="35" t="s">
        <v>1</v>
      </c>
      <c r="B42" s="35" t="s">
        <v>113</v>
      </c>
      <c r="C42" s="35" t="s">
        <v>114</v>
      </c>
      <c r="D42" s="38">
        <v>9968107.8499999996</v>
      </c>
      <c r="E42" s="38">
        <v>9763128.5899999999</v>
      </c>
      <c r="F42" s="21">
        <v>1.9882929449076474</v>
      </c>
      <c r="G42" s="37"/>
    </row>
    <row r="43" spans="1:7" s="36" customFormat="1" ht="15" customHeight="1" x14ac:dyDescent="0.25">
      <c r="A43" s="35" t="s">
        <v>1</v>
      </c>
      <c r="B43" s="35" t="s">
        <v>115</v>
      </c>
      <c r="C43" s="35" t="s">
        <v>116</v>
      </c>
      <c r="D43" s="38">
        <v>10589.49</v>
      </c>
      <c r="E43" s="38">
        <v>10563.12</v>
      </c>
      <c r="F43" s="21">
        <v>1.0555112000215299</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89" zoomScaleNormal="89" workbookViewId="0">
      <selection activeCell="P46" sqref="P46"/>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613431495</v>
      </c>
      <c r="E2" s="24">
        <v>592470979</v>
      </c>
      <c r="F2" s="24">
        <v>4410934521</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462742251</v>
      </c>
      <c r="E5" s="15">
        <v>411436226</v>
      </c>
      <c r="F5" s="15">
        <v>2772219534</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150689244</v>
      </c>
      <c r="E7" s="15">
        <v>181034753</v>
      </c>
      <c r="F7" s="15">
        <v>1638714987</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151600980</v>
      </c>
      <c r="E11" s="24">
        <v>154877608</v>
      </c>
      <c r="F11" s="24">
        <v>1256196921</v>
      </c>
      <c r="J11" s="26"/>
      <c r="K11" s="26"/>
      <c r="L11" s="26"/>
    </row>
    <row r="12" spans="1:12" ht="15.75" x14ac:dyDescent="0.25">
      <c r="A12" s="13" t="s">
        <v>8</v>
      </c>
      <c r="B12" s="33" t="s">
        <v>126</v>
      </c>
      <c r="C12" s="13" t="s">
        <v>127</v>
      </c>
      <c r="D12" s="15">
        <v>79314398</v>
      </c>
      <c r="E12" s="15">
        <v>80359066</v>
      </c>
      <c r="F12" s="15">
        <v>706079379</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21397070</v>
      </c>
      <c r="E14" s="15">
        <v>21830053</v>
      </c>
      <c r="F14" s="15">
        <v>154084547</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223944824</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10248631</v>
      </c>
      <c r="E24" s="15">
        <v>10248631</v>
      </c>
      <c r="F24" s="15">
        <v>80666644</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72000000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803040</v>
      </c>
      <c r="E32" s="15">
        <v>962668</v>
      </c>
      <c r="F32" s="15">
        <v>6452705</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1137841</v>
      </c>
      <c r="E35" s="15">
        <v>2777190</v>
      </c>
      <c r="F35" s="15">
        <v>12968822</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461830515</v>
      </c>
      <c r="E38" s="24">
        <v>437593371</v>
      </c>
      <c r="F38" s="24">
        <v>3154737600</v>
      </c>
      <c r="J38" s="26"/>
      <c r="K38" s="26"/>
      <c r="L38" s="26"/>
    </row>
    <row r="39" spans="1:12" ht="15.75" x14ac:dyDescent="0.25">
      <c r="A39" s="49" t="s">
        <v>147</v>
      </c>
      <c r="B39" s="34" t="s">
        <v>148</v>
      </c>
      <c r="C39" s="49" t="s">
        <v>149</v>
      </c>
      <c r="D39" s="24">
        <v>-203321215</v>
      </c>
      <c r="E39" s="24">
        <v>237365603</v>
      </c>
      <c r="F39" s="24">
        <v>-55280994</v>
      </c>
      <c r="J39" s="26"/>
      <c r="K39" s="26"/>
      <c r="L39" s="26"/>
    </row>
    <row r="40" spans="1:12" ht="31.5" x14ac:dyDescent="0.25">
      <c r="A40" s="13" t="s">
        <v>8</v>
      </c>
      <c r="B40" s="33" t="s">
        <v>150</v>
      </c>
      <c r="C40" s="13" t="s">
        <v>151</v>
      </c>
      <c r="D40" s="15">
        <v>2424110</v>
      </c>
      <c r="E40" s="15">
        <v>8887035</v>
      </c>
      <c r="F40" s="15">
        <v>-35397637</v>
      </c>
      <c r="J40" s="26"/>
      <c r="K40" s="26"/>
      <c r="L40" s="26"/>
    </row>
    <row r="41" spans="1:12" ht="15.75" x14ac:dyDescent="0.25">
      <c r="A41" s="13" t="s">
        <v>11</v>
      </c>
      <c r="B41" s="33" t="s">
        <v>152</v>
      </c>
      <c r="C41" s="13" t="s">
        <v>153</v>
      </c>
      <c r="D41" s="15">
        <v>-205745325</v>
      </c>
      <c r="E41" s="15">
        <v>228478568</v>
      </c>
      <c r="F41" s="15">
        <v>-19883357</v>
      </c>
      <c r="J41" s="26"/>
      <c r="K41" s="26"/>
      <c r="L41" s="26"/>
    </row>
    <row r="42" spans="1:12" ht="31.5" x14ac:dyDescent="0.25">
      <c r="A42" s="49" t="s">
        <v>154</v>
      </c>
      <c r="B42" s="34" t="s">
        <v>155</v>
      </c>
      <c r="C42" s="49" t="s">
        <v>156</v>
      </c>
      <c r="D42" s="24">
        <v>258509300</v>
      </c>
      <c r="E42" s="24">
        <v>674958974</v>
      </c>
      <c r="F42" s="24">
        <v>3099456606</v>
      </c>
      <c r="J42" s="26"/>
      <c r="K42" s="26"/>
      <c r="L42" s="26"/>
    </row>
    <row r="43" spans="1:12" ht="15.75" x14ac:dyDescent="0.25">
      <c r="A43" s="49" t="s">
        <v>157</v>
      </c>
      <c r="B43" s="34" t="s">
        <v>158</v>
      </c>
      <c r="C43" s="49" t="s">
        <v>159</v>
      </c>
      <c r="D43" s="24">
        <v>103129126630</v>
      </c>
      <c r="E43" s="24">
        <v>111333226373</v>
      </c>
      <c r="F43" s="24">
        <v>74637262298</v>
      </c>
      <c r="J43" s="26"/>
      <c r="K43" s="26"/>
      <c r="L43" s="26"/>
    </row>
    <row r="44" spans="1:12" ht="31.5" x14ac:dyDescent="0.25">
      <c r="A44" s="49" t="s">
        <v>160</v>
      </c>
      <c r="B44" s="34" t="s">
        <v>161</v>
      </c>
      <c r="C44" s="49" t="s">
        <v>162</v>
      </c>
      <c r="D44" s="24">
        <v>2428062798</v>
      </c>
      <c r="E44" s="24">
        <v>-8204099743</v>
      </c>
      <c r="F44" s="24">
        <v>30919927130</v>
      </c>
      <c r="J44" s="26"/>
      <c r="K44" s="26"/>
      <c r="L44" s="26"/>
    </row>
    <row r="45" spans="1:12" ht="31.5" x14ac:dyDescent="0.25">
      <c r="A45" s="13" t="s">
        <v>8</v>
      </c>
      <c r="B45" s="33" t="s">
        <v>163</v>
      </c>
      <c r="C45" s="13" t="s">
        <v>164</v>
      </c>
      <c r="D45" s="15">
        <v>258509300</v>
      </c>
      <c r="E45" s="15">
        <v>674958974</v>
      </c>
      <c r="F45" s="15">
        <v>3099456606</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2169553498</v>
      </c>
      <c r="E47" s="15">
        <v>-8879058717</v>
      </c>
      <c r="F47" s="15">
        <v>27820470524</v>
      </c>
      <c r="J47" s="26"/>
      <c r="K47" s="26"/>
      <c r="L47" s="26"/>
    </row>
    <row r="48" spans="1:12" ht="15.75" x14ac:dyDescent="0.25">
      <c r="A48" s="49" t="s">
        <v>169</v>
      </c>
      <c r="B48" s="34" t="s">
        <v>170</v>
      </c>
      <c r="C48" s="49" t="s">
        <v>171</v>
      </c>
      <c r="D48" s="24">
        <v>105557189428</v>
      </c>
      <c r="E48" s="24">
        <v>103129126630</v>
      </c>
      <c r="F48" s="24">
        <v>105557189428</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zoomScale="80" zoomScaleNormal="80" workbookViewId="0">
      <selection activeCell="M31" sqref="M3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346</v>
      </c>
      <c r="C13" s="13">
        <v>2251.1</v>
      </c>
      <c r="D13" s="14">
        <v>3770</v>
      </c>
      <c r="E13" s="14">
        <v>92041.09</v>
      </c>
      <c r="F13" s="15">
        <v>346994909</v>
      </c>
      <c r="G13" s="9">
        <v>3.2764614696160401E-3</v>
      </c>
    </row>
    <row r="14" spans="1:7" ht="15" customHeight="1" x14ac:dyDescent="0.25">
      <c r="A14" s="13"/>
      <c r="B14" s="13" t="s">
        <v>338</v>
      </c>
      <c r="C14" s="13">
        <v>2251.1999999999998</v>
      </c>
      <c r="D14" s="14">
        <v>190000</v>
      </c>
      <c r="E14" s="14">
        <v>100225.72</v>
      </c>
      <c r="F14" s="15">
        <v>19042886800</v>
      </c>
      <c r="G14" s="9">
        <v>0.17981037546132958</v>
      </c>
    </row>
    <row r="15" spans="1:7" ht="15" customHeight="1" x14ac:dyDescent="0.25">
      <c r="A15" s="13"/>
      <c r="B15" s="13" t="s">
        <v>349</v>
      </c>
      <c r="C15" s="13">
        <v>2251.3000000000002</v>
      </c>
      <c r="D15" s="14">
        <v>20000</v>
      </c>
      <c r="E15" s="14">
        <v>100663.69</v>
      </c>
      <c r="F15" s="15">
        <v>2013273800</v>
      </c>
      <c r="G15" s="9">
        <v>1.9010117619585796E-2</v>
      </c>
    </row>
    <row r="16" spans="1:7" ht="15" customHeight="1" x14ac:dyDescent="0.25">
      <c r="A16" s="13"/>
      <c r="B16" s="13" t="s">
        <v>342</v>
      </c>
      <c r="C16" s="13">
        <v>2251.4</v>
      </c>
      <c r="D16" s="14">
        <v>80000</v>
      </c>
      <c r="E16" s="14">
        <v>100117.64</v>
      </c>
      <c r="F16" s="15">
        <v>8009411200</v>
      </c>
      <c r="G16" s="9">
        <v>7.5627989087042116E-2</v>
      </c>
    </row>
    <row r="17" spans="1:7" ht="15" customHeight="1" x14ac:dyDescent="0.25">
      <c r="A17" s="13"/>
      <c r="B17" s="13" t="s">
        <v>350</v>
      </c>
      <c r="C17" s="13">
        <v>2251.5</v>
      </c>
      <c r="D17" s="14">
        <v>14948</v>
      </c>
      <c r="E17" s="14">
        <v>99377.19</v>
      </c>
      <c r="F17" s="15">
        <v>1485490236</v>
      </c>
      <c r="G17" s="9">
        <v>1.4026579052042628E-2</v>
      </c>
    </row>
    <row r="18" spans="1:7" ht="15" customHeight="1" x14ac:dyDescent="0.25">
      <c r="A18" s="13"/>
      <c r="B18" s="13" t="s">
        <v>344</v>
      </c>
      <c r="C18" s="13">
        <v>2251.6</v>
      </c>
      <c r="D18" s="14">
        <v>3890</v>
      </c>
      <c r="E18" s="14">
        <v>950250.4</v>
      </c>
      <c r="F18" s="15">
        <v>3696474056</v>
      </c>
      <c r="G18" s="9">
        <v>3.4903551907498803E-2</v>
      </c>
    </row>
    <row r="19" spans="1:7" ht="15" customHeight="1" x14ac:dyDescent="0.25">
      <c r="A19" s="13"/>
      <c r="B19" s="13" t="s">
        <v>345</v>
      </c>
      <c r="C19" s="13">
        <v>2251.6999999999998</v>
      </c>
      <c r="D19" s="14">
        <v>49240</v>
      </c>
      <c r="E19" s="14">
        <v>97526.89</v>
      </c>
      <c r="F19" s="15">
        <v>4802224064</v>
      </c>
      <c r="G19" s="9">
        <v>4.5344475397357926E-2</v>
      </c>
    </row>
    <row r="20" spans="1:7" ht="15" customHeight="1" x14ac:dyDescent="0.25">
      <c r="A20" s="13"/>
      <c r="B20" s="13" t="s">
        <v>347</v>
      </c>
      <c r="C20" s="13">
        <v>2251.8000000000002</v>
      </c>
      <c r="D20" s="14">
        <v>73019</v>
      </c>
      <c r="E20" s="14">
        <v>98460.45</v>
      </c>
      <c r="F20" s="15">
        <v>7189483599</v>
      </c>
      <c r="G20" s="9">
        <v>6.7885912408472707E-2</v>
      </c>
    </row>
    <row r="21" spans="1:7" ht="15" customHeight="1" x14ac:dyDescent="0.25">
      <c r="A21" s="13"/>
      <c r="B21" s="13" t="s">
        <v>343</v>
      </c>
      <c r="C21" s="13">
        <v>2251.9</v>
      </c>
      <c r="D21" s="14">
        <v>62806</v>
      </c>
      <c r="E21" s="14">
        <v>100886.94</v>
      </c>
      <c r="F21" s="15">
        <v>6336305154</v>
      </c>
      <c r="G21" s="9">
        <v>5.9829868272823938E-2</v>
      </c>
    </row>
    <row r="22" spans="1:7" ht="15" customHeight="1" x14ac:dyDescent="0.25">
      <c r="A22" s="13"/>
      <c r="B22" s="13" t="s">
        <v>351</v>
      </c>
      <c r="C22" s="51" t="s">
        <v>348</v>
      </c>
      <c r="D22" s="14">
        <v>46290</v>
      </c>
      <c r="E22" s="14">
        <v>100000</v>
      </c>
      <c r="F22" s="15">
        <v>4629000000</v>
      </c>
      <c r="G22" s="9">
        <v>4.3708826122439308E-2</v>
      </c>
    </row>
    <row r="23" spans="1:7" s="36" customFormat="1" ht="15" customHeight="1" x14ac:dyDescent="0.25">
      <c r="A23" s="35" t="s">
        <v>1</v>
      </c>
      <c r="B23" s="35" t="s">
        <v>183</v>
      </c>
      <c r="C23" s="35" t="s">
        <v>194</v>
      </c>
      <c r="D23" s="19">
        <v>543963</v>
      </c>
      <c r="E23" s="19"/>
      <c r="F23" s="19">
        <v>57551543818</v>
      </c>
      <c r="G23" s="21">
        <v>0.54342415679820888</v>
      </c>
    </row>
    <row r="24" spans="1:7" ht="15" customHeight="1" x14ac:dyDescent="0.25">
      <c r="A24" s="32" t="s">
        <v>195</v>
      </c>
      <c r="B24" s="32" t="s">
        <v>196</v>
      </c>
      <c r="C24" s="32" t="s">
        <v>197</v>
      </c>
      <c r="D24" s="32" t="s">
        <v>1</v>
      </c>
      <c r="E24" s="32" t="s">
        <v>1</v>
      </c>
      <c r="F24" s="32" t="s">
        <v>1</v>
      </c>
      <c r="G24" s="9"/>
    </row>
    <row r="25" spans="1:7" ht="15" customHeight="1" x14ac:dyDescent="0.25">
      <c r="A25" s="13" t="s">
        <v>66</v>
      </c>
      <c r="B25" s="13" t="s">
        <v>66</v>
      </c>
      <c r="C25" s="13" t="s">
        <v>66</v>
      </c>
      <c r="D25" s="13" t="s">
        <v>66</v>
      </c>
      <c r="E25" s="13" t="s">
        <v>66</v>
      </c>
      <c r="F25" s="13" t="s">
        <v>66</v>
      </c>
      <c r="G25" s="9"/>
    </row>
    <row r="26" spans="1:7" s="36" customFormat="1" ht="15.75" customHeight="1" x14ac:dyDescent="0.25">
      <c r="A26" s="35" t="s">
        <v>1</v>
      </c>
      <c r="B26" s="35" t="s">
        <v>183</v>
      </c>
      <c r="C26" s="35" t="s">
        <v>198</v>
      </c>
      <c r="D26" s="35" t="s">
        <v>1</v>
      </c>
      <c r="E26" s="35" t="s">
        <v>1</v>
      </c>
      <c r="F26" s="35" t="s">
        <v>1</v>
      </c>
      <c r="G26" s="21"/>
    </row>
    <row r="27" spans="1:7" ht="15" customHeight="1" x14ac:dyDescent="0.25">
      <c r="A27" s="13" t="s">
        <v>1</v>
      </c>
      <c r="B27" s="13" t="s">
        <v>199</v>
      </c>
      <c r="C27" s="13" t="s">
        <v>200</v>
      </c>
      <c r="D27" s="15">
        <v>543963</v>
      </c>
      <c r="E27" s="13"/>
      <c r="F27" s="15">
        <v>57551543818</v>
      </c>
      <c r="G27" s="9">
        <v>0.54342415679820888</v>
      </c>
    </row>
    <row r="28" spans="1:7" ht="15" customHeight="1" x14ac:dyDescent="0.25">
      <c r="A28" s="32" t="s">
        <v>201</v>
      </c>
      <c r="B28" s="32" t="s">
        <v>202</v>
      </c>
      <c r="C28" s="32" t="s">
        <v>203</v>
      </c>
      <c r="D28" s="35" t="s">
        <v>1</v>
      </c>
      <c r="E28" s="32" t="s">
        <v>1</v>
      </c>
      <c r="F28" s="32" t="s">
        <v>1</v>
      </c>
      <c r="G28" s="9"/>
    </row>
    <row r="29" spans="1:7" ht="15" customHeight="1" x14ac:dyDescent="0.25">
      <c r="A29" s="13" t="s">
        <v>66</v>
      </c>
      <c r="B29" s="13" t="s">
        <v>66</v>
      </c>
      <c r="C29" s="13" t="s">
        <v>66</v>
      </c>
      <c r="D29" s="13" t="s">
        <v>66</v>
      </c>
      <c r="E29" s="13" t="s">
        <v>66</v>
      </c>
      <c r="F29" s="13" t="s">
        <v>66</v>
      </c>
      <c r="G29" s="9"/>
    </row>
    <row r="30" spans="1:7" s="36" customFormat="1" ht="15" customHeight="1" x14ac:dyDescent="0.25">
      <c r="A30" s="35" t="s">
        <v>1</v>
      </c>
      <c r="B30" s="35" t="s">
        <v>183</v>
      </c>
      <c r="C30" s="35" t="s">
        <v>204</v>
      </c>
      <c r="D30" s="35" t="s">
        <v>1</v>
      </c>
      <c r="E30" s="35" t="s">
        <v>1</v>
      </c>
      <c r="F30" s="19">
        <v>1456138253</v>
      </c>
      <c r="G30" s="21">
        <v>1.3749426163449888E-2</v>
      </c>
    </row>
    <row r="31" spans="1:7" ht="15" customHeight="1" x14ac:dyDescent="0.25">
      <c r="A31" s="32" t="s">
        <v>205</v>
      </c>
      <c r="B31" s="32" t="s">
        <v>64</v>
      </c>
      <c r="C31" s="32" t="s">
        <v>206</v>
      </c>
      <c r="D31" s="32" t="s">
        <v>1</v>
      </c>
      <c r="E31" s="32" t="s">
        <v>1</v>
      </c>
      <c r="F31" s="32" t="s">
        <v>1</v>
      </c>
      <c r="G31" s="32"/>
    </row>
    <row r="32" spans="1:7" ht="15" customHeight="1" x14ac:dyDescent="0.25">
      <c r="A32" s="13" t="s">
        <v>1</v>
      </c>
      <c r="B32" s="13" t="s">
        <v>207</v>
      </c>
      <c r="C32" s="13" t="s">
        <v>208</v>
      </c>
      <c r="D32" s="13" t="s">
        <v>1</v>
      </c>
      <c r="E32" s="13" t="s">
        <v>1</v>
      </c>
      <c r="F32" s="16">
        <v>247701593</v>
      </c>
      <c r="G32" s="9">
        <v>2.3388951952232079E-3</v>
      </c>
    </row>
    <row r="33" spans="1:7" ht="15" customHeight="1" x14ac:dyDescent="0.25">
      <c r="A33" s="13" t="s">
        <v>66</v>
      </c>
      <c r="B33" s="13" t="s">
        <v>66</v>
      </c>
      <c r="C33" s="13" t="s">
        <v>66</v>
      </c>
      <c r="D33" s="13" t="s">
        <v>66</v>
      </c>
      <c r="E33" s="13" t="s">
        <v>66</v>
      </c>
      <c r="F33" s="17" t="s">
        <v>66</v>
      </c>
      <c r="G33" s="13"/>
    </row>
    <row r="34" spans="1:7" ht="15" customHeight="1" x14ac:dyDescent="0.25">
      <c r="A34" s="13" t="s">
        <v>1</v>
      </c>
      <c r="B34" s="18" t="s">
        <v>337</v>
      </c>
      <c r="C34" s="13" t="s">
        <v>209</v>
      </c>
      <c r="D34" s="13" t="s">
        <v>1</v>
      </c>
      <c r="E34" s="13" t="s">
        <v>1</v>
      </c>
      <c r="F34" s="16">
        <v>9650000000</v>
      </c>
      <c r="G34" s="10">
        <v>9.1119069363045854E-2</v>
      </c>
    </row>
    <row r="35" spans="1:7" ht="15" customHeight="1" x14ac:dyDescent="0.25">
      <c r="A35" s="13" t="s">
        <v>66</v>
      </c>
      <c r="B35" s="13" t="s">
        <v>66</v>
      </c>
      <c r="C35" s="13" t="s">
        <v>66</v>
      </c>
      <c r="D35" s="13" t="s">
        <v>66</v>
      </c>
      <c r="E35" s="13" t="s">
        <v>66</v>
      </c>
      <c r="F35" s="17" t="s">
        <v>66</v>
      </c>
      <c r="G35" s="13"/>
    </row>
    <row r="36" spans="1:7" ht="15" customHeight="1" x14ac:dyDescent="0.25">
      <c r="A36" s="13" t="s">
        <v>1</v>
      </c>
      <c r="B36" s="18" t="s">
        <v>326</v>
      </c>
      <c r="C36" s="13">
        <v>2261</v>
      </c>
      <c r="D36" s="13" t="s">
        <v>1</v>
      </c>
      <c r="E36" s="13" t="s">
        <v>1</v>
      </c>
      <c r="F36" s="16">
        <v>24000000000</v>
      </c>
      <c r="G36" s="9">
        <v>0.22661737458166847</v>
      </c>
    </row>
    <row r="37" spans="1:7" ht="15" customHeight="1" x14ac:dyDescent="0.25">
      <c r="A37" s="13" t="s">
        <v>66</v>
      </c>
      <c r="B37" s="18" t="s">
        <v>339</v>
      </c>
      <c r="C37" s="13" t="s">
        <v>66</v>
      </c>
      <c r="D37" s="13" t="s">
        <v>66</v>
      </c>
      <c r="E37" s="13" t="s">
        <v>66</v>
      </c>
      <c r="F37" s="16" t="s">
        <v>66</v>
      </c>
      <c r="G37" s="9"/>
    </row>
    <row r="38" spans="1:7" ht="15" customHeight="1" x14ac:dyDescent="0.25">
      <c r="A38" s="13" t="s">
        <v>1</v>
      </c>
      <c r="B38" s="18" t="s">
        <v>340</v>
      </c>
      <c r="C38" s="13">
        <v>2262</v>
      </c>
      <c r="D38" s="13" t="s">
        <v>1</v>
      </c>
      <c r="E38" s="13" t="s">
        <v>1</v>
      </c>
      <c r="F38" s="16">
        <v>13000000000</v>
      </c>
      <c r="G38" s="9">
        <v>0.12275107789840375</v>
      </c>
    </row>
    <row r="39" spans="1:7" s="36" customFormat="1" ht="15" customHeight="1" x14ac:dyDescent="0.25">
      <c r="A39" s="35" t="s">
        <v>1</v>
      </c>
      <c r="B39" s="35" t="s">
        <v>183</v>
      </c>
      <c r="C39" s="35">
        <v>2263</v>
      </c>
      <c r="D39" s="35"/>
      <c r="E39" s="35"/>
      <c r="F39" s="39">
        <v>46897701593</v>
      </c>
      <c r="G39" s="21">
        <v>0.4428264170383413</v>
      </c>
    </row>
    <row r="40" spans="1:7" ht="15" customHeight="1" x14ac:dyDescent="0.25">
      <c r="A40" s="32" t="s">
        <v>160</v>
      </c>
      <c r="B40" s="32" t="s">
        <v>210</v>
      </c>
      <c r="C40" s="32" t="s">
        <v>211</v>
      </c>
      <c r="D40" s="19">
        <v>543963</v>
      </c>
      <c r="E40" s="13"/>
      <c r="F40" s="20">
        <v>105905383664</v>
      </c>
      <c r="G40" s="21">
        <v>1</v>
      </c>
    </row>
    <row r="41" spans="1:7" ht="15" customHeight="1" x14ac:dyDescent="0.25">
      <c r="A41" s="22" t="s">
        <v>1</v>
      </c>
      <c r="B41" s="22" t="s">
        <v>1</v>
      </c>
      <c r="C41" s="22" t="s">
        <v>1</v>
      </c>
      <c r="D41" s="22" t="s">
        <v>1</v>
      </c>
      <c r="E41" s="22" t="s">
        <v>1</v>
      </c>
      <c r="F41" s="22" t="s">
        <v>1</v>
      </c>
      <c r="G41" s="22" t="s">
        <v>1</v>
      </c>
    </row>
    <row r="44" spans="1:7" x14ac:dyDescent="0.2">
      <c r="G44"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6" zoomScale="91" zoomScaleNormal="100" zoomScaleSheetLayoutView="91" workbookViewId="0">
      <selection activeCell="O25" sqref="O25"/>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9.0005965163556158E-3</v>
      </c>
      <c r="E3" s="43">
        <v>9.0005728974228011E-3</v>
      </c>
      <c r="H3" s="31"/>
      <c r="I3" s="31"/>
    </row>
    <row r="4" spans="1:9" ht="31.5" x14ac:dyDescent="0.25">
      <c r="A4" s="13" t="s">
        <v>11</v>
      </c>
      <c r="B4" s="33" t="s">
        <v>239</v>
      </c>
      <c r="C4" s="13" t="s">
        <v>240</v>
      </c>
      <c r="D4" s="42">
        <v>2.4281391343626826E-3</v>
      </c>
      <c r="E4" s="43">
        <v>2.4450630546291232E-3</v>
      </c>
      <c r="H4" s="31"/>
      <c r="I4" s="31"/>
    </row>
    <row r="5" spans="1:9" ht="47.25" x14ac:dyDescent="0.25">
      <c r="A5" s="13" t="s">
        <v>14</v>
      </c>
      <c r="B5" s="33" t="s">
        <v>241</v>
      </c>
      <c r="C5" s="13" t="s">
        <v>242</v>
      </c>
      <c r="D5" s="42">
        <v>3.3703554874836444E-3</v>
      </c>
      <c r="E5" s="43">
        <v>3.3265321308420539E-3</v>
      </c>
      <c r="H5" s="31"/>
      <c r="I5" s="31"/>
    </row>
    <row r="6" spans="1:9" ht="31.5" x14ac:dyDescent="0.25">
      <c r="A6" s="13" t="s">
        <v>17</v>
      </c>
      <c r="B6" s="33" t="s">
        <v>243</v>
      </c>
      <c r="C6" s="13" t="s">
        <v>244</v>
      </c>
      <c r="D6" s="42">
        <v>1.1630144690250839E-3</v>
      </c>
      <c r="E6" s="43">
        <v>1.1478922666210078E-3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1.0213198446920133E-3</v>
      </c>
      <c r="E9" s="43">
        <v>1.0080400396491071E-3</v>
      </c>
      <c r="H9" s="31"/>
      <c r="I9" s="31"/>
    </row>
    <row r="10" spans="1:9" ht="15.75" x14ac:dyDescent="0.25">
      <c r="A10" s="13" t="s">
        <v>29</v>
      </c>
      <c r="B10" s="33" t="s">
        <v>251</v>
      </c>
      <c r="C10" s="13" t="s">
        <v>252</v>
      </c>
      <c r="D10" s="42">
        <v>1.7203676594306338E-2</v>
      </c>
      <c r="E10" s="43">
        <v>1.7346981123230985E-2</v>
      </c>
      <c r="H10" s="31"/>
      <c r="I10" s="31"/>
    </row>
    <row r="11" spans="1:9" ht="15.75" x14ac:dyDescent="0.25">
      <c r="A11" s="13" t="s">
        <v>32</v>
      </c>
      <c r="B11" s="33" t="s">
        <v>253</v>
      </c>
      <c r="C11" s="13" t="s">
        <v>254</v>
      </c>
      <c r="D11" s="42">
        <v>1.5693941173485708</v>
      </c>
      <c r="E11" s="43">
        <v>1.0487234716070812</v>
      </c>
      <c r="H11" s="31"/>
      <c r="I11" s="31"/>
    </row>
    <row r="12" spans="1:9" ht="47.25" x14ac:dyDescent="0.25">
      <c r="A12" s="13" t="s">
        <v>35</v>
      </c>
      <c r="B12" s="33" t="s">
        <v>255</v>
      </c>
      <c r="C12" s="13" t="s">
        <v>248</v>
      </c>
      <c r="D12" s="44"/>
      <c r="E12" s="44"/>
      <c r="H12" s="31"/>
      <c r="I12" s="31"/>
    </row>
    <row r="13" spans="1:9" ht="15.75" x14ac:dyDescent="0.25">
      <c r="A13" s="52" t="s">
        <v>96</v>
      </c>
      <c r="B13" s="34" t="s">
        <v>256</v>
      </c>
      <c r="C13" s="52" t="s">
        <v>257</v>
      </c>
      <c r="D13" s="45"/>
      <c r="E13" s="45"/>
      <c r="H13" s="31"/>
      <c r="I13" s="31"/>
    </row>
    <row r="14" spans="1:9" ht="15.75" x14ac:dyDescent="0.25">
      <c r="A14" s="13" t="s">
        <v>8</v>
      </c>
      <c r="B14" s="33" t="s">
        <v>258</v>
      </c>
      <c r="C14" s="13" t="s">
        <v>259</v>
      </c>
      <c r="D14" s="46">
        <v>97631285900</v>
      </c>
      <c r="E14" s="47">
        <v>106068474400</v>
      </c>
      <c r="H14" s="31"/>
      <c r="I14" s="31"/>
    </row>
    <row r="15" spans="1:9" ht="15.75" x14ac:dyDescent="0.25">
      <c r="A15" s="13"/>
      <c r="B15" s="33" t="s">
        <v>260</v>
      </c>
      <c r="C15" s="13" t="s">
        <v>261</v>
      </c>
      <c r="D15" s="46">
        <v>97631285900</v>
      </c>
      <c r="E15" s="47">
        <v>106068474400</v>
      </c>
      <c r="H15" s="31"/>
      <c r="I15" s="31"/>
    </row>
    <row r="16" spans="1:9" ht="15.75" x14ac:dyDescent="0.25">
      <c r="A16" s="13"/>
      <c r="B16" s="33" t="s">
        <v>262</v>
      </c>
      <c r="C16" s="13" t="s">
        <v>263</v>
      </c>
      <c r="D16" s="46">
        <v>9763128.5899999999</v>
      </c>
      <c r="E16" s="47">
        <v>10606847.439999999</v>
      </c>
      <c r="H16" s="31"/>
      <c r="I16" s="31"/>
    </row>
    <row r="17" spans="1:9" ht="15.75" x14ac:dyDescent="0.25">
      <c r="A17" s="13" t="s">
        <v>11</v>
      </c>
      <c r="B17" s="33" t="s">
        <v>264</v>
      </c>
      <c r="C17" s="13" t="s">
        <v>265</v>
      </c>
      <c r="D17" s="46">
        <v>2049792600</v>
      </c>
      <c r="E17" s="47">
        <v>-8437188500</v>
      </c>
      <c r="H17" s="31"/>
      <c r="I17" s="31"/>
    </row>
    <row r="18" spans="1:9" ht="15.75" x14ac:dyDescent="0.25">
      <c r="A18" s="13"/>
      <c r="B18" s="33" t="s">
        <v>266</v>
      </c>
      <c r="C18" s="13" t="s">
        <v>267</v>
      </c>
      <c r="D18" s="46">
        <v>345196.09</v>
      </c>
      <c r="E18" s="47">
        <v>122496.75</v>
      </c>
      <c r="H18" s="31"/>
      <c r="I18" s="31"/>
    </row>
    <row r="19" spans="1:9" ht="15.75" x14ac:dyDescent="0.25">
      <c r="A19" s="13"/>
      <c r="B19" s="33" t="s">
        <v>268</v>
      </c>
      <c r="C19" s="13" t="s">
        <v>269</v>
      </c>
      <c r="D19" s="46">
        <v>3451960900</v>
      </c>
      <c r="E19" s="47">
        <v>1224967500</v>
      </c>
      <c r="H19" s="31"/>
      <c r="I19" s="31"/>
    </row>
    <row r="20" spans="1:9" ht="15.75" x14ac:dyDescent="0.25">
      <c r="A20" s="13"/>
      <c r="B20" s="33" t="s">
        <v>270</v>
      </c>
      <c r="C20" s="13" t="s">
        <v>271</v>
      </c>
      <c r="D20" s="46">
        <v>-140216.82999999999</v>
      </c>
      <c r="E20" s="47">
        <v>-966215.6</v>
      </c>
      <c r="H20" s="31"/>
      <c r="I20" s="31"/>
    </row>
    <row r="21" spans="1:9" ht="15.75" x14ac:dyDescent="0.25">
      <c r="A21" s="13"/>
      <c r="B21" s="33" t="s">
        <v>272</v>
      </c>
      <c r="C21" s="13" t="s">
        <v>273</v>
      </c>
      <c r="D21" s="46">
        <v>-1402168300</v>
      </c>
      <c r="E21" s="47">
        <v>-9662156000</v>
      </c>
      <c r="H21" s="31"/>
      <c r="I21" s="31"/>
    </row>
    <row r="22" spans="1:9" ht="15.75" x14ac:dyDescent="0.25">
      <c r="A22" s="13" t="s">
        <v>14</v>
      </c>
      <c r="B22" s="33" t="s">
        <v>274</v>
      </c>
      <c r="C22" s="13" t="s">
        <v>275</v>
      </c>
      <c r="D22" s="46">
        <v>99681078500</v>
      </c>
      <c r="E22" s="47">
        <v>97631285900</v>
      </c>
      <c r="H22" s="31"/>
      <c r="I22" s="31"/>
    </row>
    <row r="23" spans="1:9" ht="15.75" x14ac:dyDescent="0.25">
      <c r="A23" s="13"/>
      <c r="B23" s="33" t="s">
        <v>276</v>
      </c>
      <c r="C23" s="13" t="s">
        <v>277</v>
      </c>
      <c r="D23" s="46">
        <v>99681078500</v>
      </c>
      <c r="E23" s="47">
        <v>97631285900</v>
      </c>
      <c r="H23" s="31"/>
      <c r="I23" s="31"/>
    </row>
    <row r="24" spans="1:9" ht="15.75" x14ac:dyDescent="0.25">
      <c r="A24" s="13"/>
      <c r="B24" s="33" t="s">
        <v>278</v>
      </c>
      <c r="C24" s="13" t="s">
        <v>279</v>
      </c>
      <c r="D24" s="46">
        <v>9968107.8499999996</v>
      </c>
      <c r="E24" s="47">
        <v>9763128.5899999999</v>
      </c>
      <c r="H24" s="31"/>
      <c r="I24" s="31"/>
    </row>
    <row r="25" spans="1:9" ht="31.5" x14ac:dyDescent="0.25">
      <c r="A25" s="13" t="s">
        <v>17</v>
      </c>
      <c r="B25" s="33" t="s">
        <v>280</v>
      </c>
      <c r="C25" s="13" t="s">
        <v>281</v>
      </c>
      <c r="D25" s="42">
        <v>0.88900000000000001</v>
      </c>
      <c r="E25" s="43">
        <v>0.90769999999999995</v>
      </c>
      <c r="H25" s="31"/>
      <c r="I25" s="31"/>
    </row>
    <row r="26" spans="1:9" ht="31.5" x14ac:dyDescent="0.25">
      <c r="A26" s="13" t="s">
        <v>20</v>
      </c>
      <c r="B26" s="33" t="s">
        <v>282</v>
      </c>
      <c r="C26" s="13" t="s">
        <v>283</v>
      </c>
      <c r="D26" s="42">
        <v>0.9486</v>
      </c>
      <c r="E26" s="43">
        <v>0.94930000000000003</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697</v>
      </c>
      <c r="E28" s="48">
        <v>692</v>
      </c>
      <c r="H28" s="31"/>
      <c r="I28" s="31"/>
    </row>
    <row r="29" spans="1:9" ht="30.75" customHeight="1" x14ac:dyDescent="0.25">
      <c r="A29" s="13" t="s">
        <v>29</v>
      </c>
      <c r="B29" s="33" t="s">
        <v>288</v>
      </c>
      <c r="C29" s="13" t="s">
        <v>289</v>
      </c>
      <c r="D29" s="46">
        <v>10589.49</v>
      </c>
      <c r="E29" s="47">
        <v>10563.12</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rnnMYY0R90kZQCAZ23YrqyfKgqk=</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pzNeqrm655m6Rn/buoYkErBKFy4=</DigestValue>
    </Reference>
  </SignedInfo>
  <SignatureValue>e0qdmgDfHA5REsvB5cEdJikF5ygR7Q8BT5KSHhKMjgC/Y0Zo4j0sFqQ0YhDEULsHr7hFZ1SVgGYf
q710D8vuDP+AidbVI/XOfxsGZYbyaTLF1NJt0wwlhpvLRei56dnBqO+2QS5Zs9CQQjFvmnUt6q1u
bIrhysuKzTiJaNgFD7pxB7Gvsw0Ho38rF7lMXHpuyDEZ4dZ2zuf2L4W6vOVS0YLv7uhzkoJrFmHQ
Vmo+SFZi4tVnG74BXSmRBRqSPjiKHBZO7ysOhp3/otorrwNWfKGkAYpI+mpnyWH564aS6SiuvJDS
KMPqw1z2llXSNYIqfTtsagkkYG9Rs2ox1DkXGQ==</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0wnXZhEw75LN5ZrpS6Ls7AQZ6u8=</DigestValue>
      </Reference>
      <Reference URI="/xl/worksheets/sheet5.xml?ContentType=application/vnd.openxmlformats-officedocument.spreadsheetml.worksheet+xml">
        <DigestMethod Algorithm="http://www.w3.org/2000/09/xmldsig#sha1"/>
        <DigestValue>IoHNf+b0kJ16mnsSGvH7uSS1mTQ=</DigestValue>
      </Reference>
      <Reference URI="/xl/comments7.xml?ContentType=application/vnd.openxmlformats-officedocument.spreadsheetml.comments+xml">
        <DigestMethod Algorithm="http://www.w3.org/2000/09/xmldsig#sha1"/>
        <DigestValue>79XpJkqnnys5akYe/9oBRlZCeyg=</DigestValue>
      </Reference>
      <Reference URI="/xl/worksheets/sheet9.xml?ContentType=application/vnd.openxmlformats-officedocument.spreadsheetml.worksheet+xml">
        <DigestMethod Algorithm="http://www.w3.org/2000/09/xmldsig#sha1"/>
        <DigestValue>onkDvbnBx8T0KqDkvdoxxfRo8TA=</DigestValue>
      </Reference>
      <Reference URI="/xl/comments2.xml?ContentType=application/vnd.openxmlformats-officedocument.spreadsheetml.comments+xml">
        <DigestMethod Algorithm="http://www.w3.org/2000/09/xmldsig#sha1"/>
        <DigestValue>QI6SLgS2VxcHrgq/dtqfWEBF6tY=</DigestValue>
      </Reference>
      <Reference URI="/xl/worksheets/sheet10.xml?ContentType=application/vnd.openxmlformats-officedocument.spreadsheetml.worksheet+xml">
        <DigestMethod Algorithm="http://www.w3.org/2000/09/xmldsig#sha1"/>
        <DigestValue>hZEgspvr98uo6mAkK+Sg7mGdNHc=</DigestValue>
      </Reference>
      <Reference URI="/xl/comments8.xml?ContentType=application/vnd.openxmlformats-officedocument.spreadsheetml.comments+xml">
        <DigestMethod Algorithm="http://www.w3.org/2000/09/xmldsig#sha1"/>
        <DigestValue>tPbeJKVj/83yzV4LxxRHf8EIACQ=</DigestValue>
      </Reference>
      <Reference URI="/xl/worksheets/sheet11.xml?ContentType=application/vnd.openxmlformats-officedocument.spreadsheetml.worksheet+xml">
        <DigestMethod Algorithm="http://www.w3.org/2000/09/xmldsig#sha1"/>
        <DigestValue>5R34c4UBIVdRm6mfK7/Z8T5lXbM=</DigestValue>
      </Reference>
      <Reference URI="/xl/styles.xml?ContentType=application/vnd.openxmlformats-officedocument.spreadsheetml.styles+xml">
        <DigestMethod Algorithm="http://www.w3.org/2000/09/xmldsig#sha1"/>
        <DigestValue>bg1eWhfyBP9LSzNAK5v3oNdaWg8=</DigestValue>
      </Reference>
      <Reference URI="/xl/theme/theme1.xml?ContentType=application/vnd.openxmlformats-officedocument.theme+xml">
        <DigestMethod Algorithm="http://www.w3.org/2000/09/xmldsig#sha1"/>
        <DigestValue>ws0gcdu2aM8dJ36PXh4TC2naUx4=</DigestValue>
      </Reference>
      <Reference URI="/xl/printerSettings/printerSettings4.bin?ContentType=application/vnd.openxmlformats-officedocument.spreadsheetml.printerSettings">
        <DigestMethod Algorithm="http://www.w3.org/2000/09/xmldsig#sha1"/>
        <DigestValue>YkkwT/UJnMMKWWv+ObQMjWtpWDs=</DigestValue>
      </Reference>
      <Reference URI="/xl/worksheets/sheet6.xml?ContentType=application/vnd.openxmlformats-officedocument.spreadsheetml.worksheet+xml">
        <DigestMethod Algorithm="http://www.w3.org/2000/09/xmldsig#sha1"/>
        <DigestValue>Uex7O5F44XcXjji42oqnx7/anQI=</DigestValue>
      </Reference>
      <Reference URI="/xl/comments3.xml?ContentType=application/vnd.openxmlformats-officedocument.spreadsheetml.comments+xml">
        <DigestMethod Algorithm="http://www.w3.org/2000/09/xmldsig#sha1"/>
        <DigestValue>s6lq9YFlkkXq2ajhMvU6RK1dpWI=</DigestValue>
      </Reference>
      <Reference URI="/xl/printerSettings/printerSettings1.bin?ContentType=application/vnd.openxmlformats-officedocument.spreadsheetml.printerSettings">
        <DigestMethod Algorithm="http://www.w3.org/2000/09/xmldsig#sha1"/>
        <DigestValue>TvyAATTYEFS1cV1HgpO+2oYSroY=</DigestValue>
      </Reference>
      <Reference URI="/xl/comments4.xml?ContentType=application/vnd.openxmlformats-officedocument.spreadsheetml.comments+xml">
        <DigestMethod Algorithm="http://www.w3.org/2000/09/xmldsig#sha1"/>
        <DigestValue>GxjkVjgtIPrzNE4FmSX7A5VQr0k=</DigestValue>
      </Reference>
      <Reference URI="/xl/sharedStrings.xml?ContentType=application/vnd.openxmlformats-officedocument.spreadsheetml.sharedStrings+xml">
        <DigestMethod Algorithm="http://www.w3.org/2000/09/xmldsig#sha1"/>
        <DigestValue>H6+inxNu7PQeLYXJatX0pTJBKgA=</DigestValue>
      </Reference>
      <Reference URI="/xl/comments6.xml?ContentType=application/vnd.openxmlformats-officedocument.spreadsheetml.comments+xml">
        <DigestMethod Algorithm="http://www.w3.org/2000/09/xmldsig#sha1"/>
        <DigestValue>vw6Y1swWf1hgMYyOPKgmm2OBjFE=</DigestValue>
      </Reference>
      <Reference URI="/xl/worksheets/sheet8.xml?ContentType=application/vnd.openxmlformats-officedocument.spreadsheetml.worksheet+xml">
        <DigestMethod Algorithm="http://www.w3.org/2000/09/xmldsig#sha1"/>
        <DigestValue>B0HZKr+JwQCxhzDu5oHH9o8msKU=</DigestValue>
      </Reference>
      <Reference URI="/xl/drawings/vmlDrawing3.vml?ContentType=application/vnd.openxmlformats-officedocument.vmlDrawing">
        <DigestMethod Algorithm="http://www.w3.org/2000/09/xmldsig#sha1"/>
        <DigestValue>PtVL2S68VwGHD/cufuDHiAi/8dQ=</DigestValue>
      </Reference>
      <Reference URI="/xl/comments5.xml?ContentType=application/vnd.openxmlformats-officedocument.spreadsheetml.comments+xml">
        <DigestMethod Algorithm="http://www.w3.org/2000/09/xmldsig#sha1"/>
        <DigestValue>yCQQ/AYQtmXoxKtGZmof1epwIFw=</DigestValue>
      </Reference>
      <Reference URI="/xl/worksheets/sheet7.xml?ContentType=application/vnd.openxmlformats-officedocument.spreadsheetml.worksheet+xml">
        <DigestMethod Algorithm="http://www.w3.org/2000/09/xmldsig#sha1"/>
        <DigestValue>IBbbOrMOQWsbvzmWgfwJGa3LED0=</DigestValue>
      </Reference>
      <Reference URI="/xl/worksheets/sheet13.xml?ContentType=application/vnd.openxmlformats-officedocument.spreadsheetml.worksheet+xml">
        <DigestMethod Algorithm="http://www.w3.org/2000/09/xmldsig#sha1"/>
        <DigestValue>bsWyPlbv2vihDuD92N6SbWsfHT4=</DigestValue>
      </Reference>
      <Reference URI="/xl/drawings/vmlDrawing2.vml?ContentType=application/vnd.openxmlformats-officedocument.vmlDrawing">
        <DigestMethod Algorithm="http://www.w3.org/2000/09/xmldsig#sha1"/>
        <DigestValue>qqkU0FiOfMGIxSxkVk++07/N2ys=</DigestValue>
      </Reference>
      <Reference URI="/xl/printerSettings/printerSettings3.bin?ContentType=application/vnd.openxmlformats-officedocument.spreadsheetml.printerSettings">
        <DigestMethod Algorithm="http://www.w3.org/2000/09/xmldsig#sha1"/>
        <DigestValue>YkkwT/UJnMMKWWv+ObQMjWtpWDs=</DigestValue>
      </Reference>
      <Reference URI="/xl/comments11.xml?ContentType=application/vnd.openxmlformats-officedocument.spreadsheetml.comments+xml">
        <DigestMethod Algorithm="http://www.w3.org/2000/09/xmldsig#sha1"/>
        <DigestValue>X4w/xl+rdLI+m1sN0/px223TFBU=</DigestValue>
      </Reference>
      <Reference URI="/xl/worksheets/sheet3.xml?ContentType=application/vnd.openxmlformats-officedocument.spreadsheetml.worksheet+xml">
        <DigestMethod Algorithm="http://www.w3.org/2000/09/xmldsig#sha1"/>
        <DigestValue>4NkaiOnEFqoFfA4wA+jXe7owFRs=</DigestValue>
      </Reference>
      <Reference URI="/xl/comments10.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YbIe1aNYNHEmSqjsMnjspeWxl4Y=</DigestValue>
      </Reference>
      <Reference URI="/xl/comments1.xml?ContentType=application/vnd.openxmlformats-officedocument.spreadsheetml.comments+xml">
        <DigestMethod Algorithm="http://www.w3.org/2000/09/xmldsig#sha1"/>
        <DigestValue>IRGBA4rm6bkKQOjBKKS2e2r8Hbk=</DigestValue>
      </Reference>
      <Reference URI="/xl/worksheets/sheet4.xml?ContentType=application/vnd.openxmlformats-officedocument.spreadsheetml.worksheet+xml">
        <DigestMethod Algorithm="http://www.w3.org/2000/09/xmldsig#sha1"/>
        <DigestValue>PyuGdtmrxPF07fZQta6o0juDjVo=</DigestValue>
      </Reference>
      <Reference URI="/xl/comments9.xml?ContentType=application/vnd.openxmlformats-officedocument.spreadsheetml.comments+xml">
        <DigestMethod Algorithm="http://www.w3.org/2000/09/xmldsig#sha1"/>
        <DigestValue>1Rplm2eJqcRVZfJSPcm0wBybo5c=</DigestValue>
      </Reference>
      <Reference URI="/xl/workbook.xml?ContentType=application/vnd.openxmlformats-officedocument.spreadsheetml.sheet.main+xml">
        <DigestMethod Algorithm="http://www.w3.org/2000/09/xmldsig#sha1"/>
        <DigestValue>+5pQVmgmd4oTbSfk4S10aI4V5jI=</DigestValue>
      </Reference>
      <Reference URI="/xl/drawings/vmlDrawing11.vml?ContentType=application/vnd.openxmlformats-officedocument.vmlDrawing">
        <DigestMethod Algorithm="http://www.w3.org/2000/09/xmldsig#sha1"/>
        <DigestValue>4cuwbY0LdgJAplaQuignAAjqqys=</DigestValue>
      </Reference>
      <Reference URI="/xl/drawings/vmlDrawing10.vml?ContentType=application/vnd.openxmlformats-officedocument.vmlDrawing">
        <DigestMethod Algorithm="http://www.w3.org/2000/09/xmldsig#sha1"/>
        <DigestValue>nK2b7nymVKOlVwPnqy2Vfr/ErJY=</DigestValue>
      </Reference>
      <Reference URI="/xl/drawings/vmlDrawing9.vml?ContentType=application/vnd.openxmlformats-officedocument.vmlDrawing">
        <DigestMethod Algorithm="http://www.w3.org/2000/09/xmldsig#sha1"/>
        <DigestValue>qDrclkfcUJGoYMucvoYZhNJoy2E=</DigestValue>
      </Reference>
      <Reference URI="/xl/worksheets/sheet12.xml?ContentType=application/vnd.openxmlformats-officedocument.spreadsheetml.worksheet+xml">
        <DigestMethod Algorithm="http://www.w3.org/2000/09/xmldsig#sha1"/>
        <DigestValue>JyamwmO11302x7g702nUoVDU3hw=</DigestValue>
      </Reference>
      <Reference URI="/xl/drawings/vmlDrawing1.vml?ContentType=application/vnd.openxmlformats-officedocument.vmlDrawing">
        <DigestMethod Algorithm="http://www.w3.org/2000/09/xmldsig#sha1"/>
        <DigestValue>VDCi3hl5d/eWtZ/IFnUDdV8uCS0=</DigestValue>
      </Reference>
      <Reference URI="/xl/worksheets/sheet1.xml?ContentType=application/vnd.openxmlformats-officedocument.spreadsheetml.worksheet+xml">
        <DigestMethod Algorithm="http://www.w3.org/2000/09/xmldsig#sha1"/>
        <DigestValue>rkjcMsm1n0LuXL5X5eXzOq+zFss=</DigestValue>
      </Reference>
      <Reference URI="/xl/drawings/vmlDrawing4.vml?ContentType=application/vnd.openxmlformats-officedocument.vmlDrawing">
        <DigestMethod Algorithm="http://www.w3.org/2000/09/xmldsig#sha1"/>
        <DigestValue>SwwjpMfBdyNIY4SFIbosx53hDms=</DigestValue>
      </Reference>
      <Reference URI="/xl/drawings/vmlDrawing5.vml?ContentType=application/vnd.openxmlformats-officedocument.vmlDrawing">
        <DigestMethod Algorithm="http://www.w3.org/2000/09/xmldsig#sha1"/>
        <DigestValue>pcFYv4L4mup9tujLFc2CMF0HXio=</DigestValue>
      </Reference>
      <Reference URI="/xl/drawings/vmlDrawing6.vml?ContentType=application/vnd.openxmlformats-officedocument.vmlDrawing">
        <DigestMethod Algorithm="http://www.w3.org/2000/09/xmldsig#sha1"/>
        <DigestValue>ZavJV1/NGOwBjrj6AdM35n/helA=</DigestValue>
      </Reference>
      <Reference URI="/xl/drawings/vmlDrawing7.vml?ContentType=application/vnd.openxmlformats-officedocument.vmlDrawing">
        <DigestMethod Algorithm="http://www.w3.org/2000/09/xmldsig#sha1"/>
        <DigestValue>PX87XgVDCeX90KoT1KnVbE/3xrk=</DigestValue>
      </Reference>
      <Reference URI="/xl/drawings/vmlDrawing8.vml?ContentType=application/vnd.openxmlformats-officedocument.vmlDrawing">
        <DigestMethod Algorithm="http://www.w3.org/2000/09/xmldsig#sha1"/>
        <DigestValue>aAvZD075boY8UFL73y1FYGpDVVs=</DigestValue>
      </Reference>
      <Reference URI="/xl/calcChain.xml?ContentType=application/vnd.openxmlformats-officedocument.spreadsheetml.calcChain+xml">
        <DigestMethod Algorithm="http://www.w3.org/2000/09/xmldsig#sha1"/>
        <DigestValue>nMbhONNG6aRC3LZS1eB726Pi0RY=</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dt0ENy9Pbi84JnsCSn9WSl1atG8=</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4U8mA0c4tOYv4JNSDYI1XHuYXiI=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2024-09-10T07:50:51Z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2024-09-10T07:50:51Z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ZxSWfDYwaSO6qktr86piwjT1hg+9ZFJWR/3srZjC75g=</DigestValue>
    </Reference>
    <Reference Type="http://www.w3.org/2000/09/xmldsig#Object" URI="#idOfficeObject">
      <DigestMethod Algorithm="http://www.w3.org/2001/04/xmlenc#sha256"/>
      <DigestValue>XvCi6pJkNOj/fVVHI8RHIU1Ku2HBwyecjs5xqcQvve0=</DigestValue>
    </Reference>
    <Reference Type="http://uri.etsi.org/01903#SignedProperties" URI="#idSignedProperties">
      <Transforms>
        <Transform Algorithm="http://www.w3.org/TR/2001/REC-xml-c14n-20010315"/>
      </Transforms>
      <DigestMethod Algorithm="http://www.w3.org/2001/04/xmlenc#sha256"/>
      <DigestValue>9VWO+LdkORGqJ1Fvrbtj4PTGYTY3vSDd34Ki/WS1aXY=</DigestValue>
    </Reference>
  </SignedInfo>
  <SignatureValue>l8e3+IurtzIMi3KvZ3WVj+B5YU4HUqyOAap5yA772agShXmZQE0ALl9DiS3oreHCYaheQtoEIIPX
p3kQU1mM6mV4xJVOeMVw3Sv2E9Qf6tISMePOuCp46RetBiIHlGXDxhNzDU9Nw8Gzuxwatk6/065j
OJyJZk78rW+6UBaQjFC0I08WGXH17j4zTqzWJ0HqHEysZLwrMN6NvgbAMDA8TsAYKjJb1+06I5bt
UcVycY67PwSinfEEg551mUF3BwuQQtloeIlaqWuisjZVocAUaq4oofex1jpbqpY/rBMCMhuFXmFt
/22MwLt4x3DYCesWMUijZgMW+VpPvYsvOSnMTQ==</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RBh/3Bx1a6rQOedDApyK/LxyC8X5XExBAnQMvDj4E6E=</DigestValue>
      </Reference>
      <Reference URI="/xl/drawings/vmlDrawing10.vml?ContentType=application/vnd.openxmlformats-officedocument.vmlDrawing">
        <DigestMethod Algorithm="http://www.w3.org/2001/04/xmlenc#sha256"/>
        <DigestValue>Gu2RHxL5Pw+zqQdvQtFr3d1WbofdgRmNnoop5zxBe6E=</DigestValue>
      </Reference>
      <Reference URI="/xl/drawings/vmlDrawing11.vml?ContentType=application/vnd.openxmlformats-officedocument.vmlDrawing">
        <DigestMethod Algorithm="http://www.w3.org/2001/04/xmlenc#sha256"/>
        <DigestValue>OW9zHHnDs4foFFBfx4Cr/fBs4e2wOI+KMcshJFq7QKY=</DigestValue>
      </Reference>
      <Reference URI="/xl/drawings/vmlDrawing2.vml?ContentType=application/vnd.openxmlformats-officedocument.vmlDrawing">
        <DigestMethod Algorithm="http://www.w3.org/2001/04/xmlenc#sha256"/>
        <DigestValue>XEuDMIUpoxsrUs+o8gkbIePNSZpkgm0lnsKM3jz+D1o=</DigestValue>
      </Reference>
      <Reference URI="/xl/drawings/vmlDrawing3.vml?ContentType=application/vnd.openxmlformats-officedocument.vmlDrawing">
        <DigestMethod Algorithm="http://www.w3.org/2001/04/xmlenc#sha256"/>
        <DigestValue>LeHi90lt0g0PRrTt48v4PCI8lC3hRjAMEfmyCjTAY0o=</DigestValue>
      </Reference>
      <Reference URI="/xl/drawings/vmlDrawing4.vml?ContentType=application/vnd.openxmlformats-officedocument.vmlDrawing">
        <DigestMethod Algorithm="http://www.w3.org/2001/04/xmlenc#sha256"/>
        <DigestValue>zwIxZx0MA9U8iwf8yyQ1J6KHe8sQwSEV67p+uOfSL0E=</DigestValue>
      </Reference>
      <Reference URI="/xl/drawings/vmlDrawing5.vml?ContentType=application/vnd.openxmlformats-officedocument.vmlDrawing">
        <DigestMethod Algorithm="http://www.w3.org/2001/04/xmlenc#sha256"/>
        <DigestValue>18sUtYeCIEtzUiv2MVKfUhm5Kdef9YsFCJzsqpfAYRw=</DigestValue>
      </Reference>
      <Reference URI="/xl/drawings/vmlDrawing6.vml?ContentType=application/vnd.openxmlformats-officedocument.vmlDrawing">
        <DigestMethod Algorithm="http://www.w3.org/2001/04/xmlenc#sha256"/>
        <DigestValue>s5y/YqBL354GuVFrdE3lHP/m9WlYtj6C9QgH0rW9N8E=</DigestValue>
      </Reference>
      <Reference URI="/xl/drawings/vmlDrawing7.vml?ContentType=application/vnd.openxmlformats-officedocument.vmlDrawing">
        <DigestMethod Algorithm="http://www.w3.org/2001/04/xmlenc#sha256"/>
        <DigestValue>TnxTTm3zff19AtfcaL9zjpDWtu2DyVWltPttZLPOQ3E=</DigestValue>
      </Reference>
      <Reference URI="/xl/drawings/vmlDrawing8.vml?ContentType=application/vnd.openxmlformats-officedocument.vmlDrawing">
        <DigestMethod Algorithm="http://www.w3.org/2001/04/xmlenc#sha256"/>
        <DigestValue>DewZkd5hBh78wIfAIQFPGYWXJlB18KJXdU1Did0Pwp0=</DigestValue>
      </Reference>
      <Reference URI="/xl/drawings/vmlDrawing9.vml?ContentType=application/vnd.openxmlformats-officedocument.vmlDrawing">
        <DigestMethod Algorithm="http://www.w3.org/2001/04/xmlenc#sha256"/>
        <DigestValue>EKAg5XI+LmQqOzDLz4In/tI9s7ynEUN6XdLqeDUHJaY=</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s7I0M5SJV/R2oRFIAf+pgOVKFbpdw3g+HKuXtaTP/tQ=</DigestValue>
      </Reference>
      <Reference URI="/xl/printerSettings/printerSettings4.bin?ContentType=application/vnd.openxmlformats-officedocument.spreadsheetml.printerSettings">
        <DigestMethod Algorithm="http://www.w3.org/2001/04/xmlenc#sha256"/>
        <DigestValue>s7I0M5SJV/R2oRFIAf+pgOVKFbpdw3g+HKuXtaTP/tQ=</DigestValue>
      </Reference>
      <Reference URI="/xl/sharedStrings.xml?ContentType=application/vnd.openxmlformats-officedocument.spreadsheetml.sharedStrings+xml">
        <DigestMethod Algorithm="http://www.w3.org/2001/04/xmlenc#sha256"/>
        <DigestValue>9gzusQ0FsJZuDCmidaao1Ij2AarwoaLPTgonmbcod8M=</DigestValue>
      </Reference>
      <Reference URI="/xl/styles.xml?ContentType=application/vnd.openxmlformats-officedocument.spreadsheetml.styles+xml">
        <DigestMethod Algorithm="http://www.w3.org/2001/04/xmlenc#sha256"/>
        <DigestValue>SXCPGn/KIgbHzDgHPnYWJ6l+sCwWsisWT0Cc1oUg12A=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9RuPNBwYYS8foG2D31jpZgaN86TDqR9G+taIsLAr9MQ=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PUa4KKcvUBVm3v3kJ0xzRW3cKDD4kM8kdt072IMyrSI=</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3GpOAVuBML6qYiponkHs5WXgB4eeamPCnLv38SO/bwQ=</DigestValue>
      </Reference>
      <Reference URI="/xl/worksheets/sheet2.xml?ContentType=application/vnd.openxmlformats-officedocument.spreadsheetml.worksheet+xml">
        <DigestMethod Algorithm="http://www.w3.org/2001/04/xmlenc#sha256"/>
        <DigestValue>Bw3yL13Jqz8jm2GidatRabg/+9SWgI/3+ZihUy/QjiA=</DigestValue>
      </Reference>
      <Reference URI="/xl/worksheets/sheet3.xml?ContentType=application/vnd.openxmlformats-officedocument.spreadsheetml.worksheet+xml">
        <DigestMethod Algorithm="http://www.w3.org/2001/04/xmlenc#sha256"/>
        <DigestValue>LP8qNBSKauLkWXD4ZOnD3IluHmjrmAyLzhOSgtHN4IE=</DigestValue>
      </Reference>
      <Reference URI="/xl/worksheets/sheet4.xml?ContentType=application/vnd.openxmlformats-officedocument.spreadsheetml.worksheet+xml">
        <DigestMethod Algorithm="http://www.w3.org/2001/04/xmlenc#sha256"/>
        <DigestValue>DEbs6COrtjAGfLkDST1BdmgeQseBzOYVJf92fPMQXKc=</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HWToW1EEHIq7m3AheaeWqnJYVEO6SGtBFqoTXaBWPu4=</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2024-09-10T10:29:48Z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16.0.10413/14</OfficeVersion>
          <ApplicationVersion>16.0.10413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2024-09-10T10:29:48Z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2024-09-09T07:27:31Z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