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4\BAO CAO THANG\THANG 2024.10\"/>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0" i="4" l="1"/>
  <c r="G38" i="4"/>
  <c r="G36" i="4"/>
  <c r="G34" i="4"/>
  <c r="G32" i="4"/>
  <c r="G31" i="4"/>
  <c r="G29" i="4"/>
  <c r="G28" i="4"/>
  <c r="G27"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G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G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
Dữ liệu động đầu vào hợp lệ khi chỉ được thêm dòng trên ô này.</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G31" authorId="0" shapeId="0">
      <text>
        <r>
          <rPr>
            <sz val="10"/>
            <rFont val="Arial"/>
            <family val="2"/>
          </rPr>
          <t>Ô chỉ tiêu có định dạng số. Đơn vị tính x 1 (hoặc %)</t>
        </r>
      </text>
    </comment>
    <comment ref="A33" authorId="0" shapeId="0">
      <text>
        <r>
          <rPr>
            <sz val="10"/>
            <rFont val="Arial"/>
            <family val="2"/>
          </rPr>
          <t>Ô chỉ tiêu có định dạng số. Đơn vị tính x 1 (hoặc %)
Dữ liệu động đầu vào hợp lệ khi chỉ được thêm dòng trên ô này.</t>
        </r>
      </text>
    </comment>
    <comment ref="B33" authorId="0" shapeId="0">
      <text>
        <r>
          <rPr>
            <sz val="10"/>
            <rFont val="Arial"/>
            <family val="2"/>
          </rPr>
          <t>Ô chỉ tiêu có định dạng ký tự
Dữ liệu động đầu vào hợp lệ khi chỉ được thêm dòng trên ô này.</t>
        </r>
      </text>
    </comment>
    <comment ref="C33" authorId="0" shapeId="0">
      <text>
        <r>
          <rPr>
            <sz val="10"/>
            <rFont val="Arial"/>
            <family val="2"/>
          </rPr>
          <t>Ô chỉ tiêu có định dạng số. Đơn vị tính x 1 (hoặc %)
Dữ liệu động đầu vào hợp lệ khi chỉ được thêm dòng trên ô này.</t>
        </r>
      </text>
    </comment>
    <comment ref="D33" authorId="0" shapeId="0">
      <text>
        <r>
          <rPr>
            <sz val="10"/>
            <rFont val="Arial"/>
            <family val="2"/>
          </rPr>
          <t>Ô chỉ tiêu có định dạng số. Đơn vị tính x 1 (hoặc %)
Dữ liệu động đầu vào hợp lệ khi chỉ được thêm dòng trên ô này.</t>
        </r>
      </text>
    </comment>
    <comment ref="E33" authorId="0" shapeId="0">
      <text>
        <r>
          <rPr>
            <sz val="10"/>
            <rFont val="Arial"/>
            <family val="2"/>
          </rPr>
          <t>Ô chỉ tiêu có định dạng số. Đơn vị tính x 1 (hoặc %)
Dữ liệu động đầu vào hợp lệ khi chỉ được thêm dòng trên ô này.</t>
        </r>
      </text>
    </comment>
    <comment ref="F33"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t>
        </r>
      </text>
    </comment>
    <comment ref="E34" authorId="0" shapeId="0">
      <text>
        <r>
          <rPr>
            <sz val="10"/>
            <rFont val="Arial"/>
            <family val="2"/>
          </rPr>
          <t>Ô chỉ tiêu có định dạng số. Đơn vị tính x 1 (hoặc %)</t>
        </r>
      </text>
    </comment>
    <comment ref="F34" authorId="0" shapeId="0">
      <text>
        <r>
          <rPr>
            <sz val="10"/>
            <rFont val="Arial"/>
            <family val="2"/>
          </rPr>
          <t>Ô chỉ tiêu có định dạng số. Đơn vị tính x 1 (hoặc %)</t>
        </r>
      </text>
    </comment>
    <comment ref="G34" authorId="0" shapeId="0">
      <text>
        <r>
          <rPr>
            <sz val="10"/>
            <rFont val="Arial"/>
            <family val="2"/>
          </rPr>
          <t>Ô chỉ tiêu có định dạng số. Đơn vị tính x 1 (hoặc %)</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G37" authorId="0" shapeId="0">
      <text>
        <r>
          <rPr>
            <sz val="10"/>
            <rFont val="Arial"/>
            <family val="2"/>
          </rPr>
          <t>Ô chỉ tiêu có định dạng số. Đơn vị tính x 1 (hoặc %)
Dữ liệu động đầu vào hợp lệ khi chỉ được thêm dòng trên ô này.</t>
        </r>
      </text>
    </comment>
    <comment ref="A39" authorId="0" shapeId="0">
      <text>
        <r>
          <rPr>
            <sz val="10"/>
            <rFont val="Arial"/>
            <family val="2"/>
          </rPr>
          <t>Ô chỉ tiêu có định dạng ký tự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ký tự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G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<sst xmlns="http://schemas.openxmlformats.org/spreadsheetml/2006/main" count="1511" uniqueCount="360">
  <si>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</si>
  <si>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</si>
  <si>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</si>
  <si>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</si>
  <si>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</si>
  <si>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</si>
  <si>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</si>
  <si>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</si>
  <si>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</si>
  <si>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</si>
  <si>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</si>
  <si>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</si>
  <si>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</si>
  <si>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</si>
  <si>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</si>
  <si>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</si>
  <si>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</si>
  <si>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</si>
  <si>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</si>
  <si>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</si>
  <si>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</si>
  <si>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</si>
  <si>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</si>
  <si>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</si>
  <si>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</si>
  <si>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</si>
  <si>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</si>
  <si>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</si>
  <si>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</si>
  <si>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</si>
  <si>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</si>
  <si>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</si>
  <si>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</si>
  <si>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</si>
  <si>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</si>
  <si>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</si>
  <si>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</si>
  <si>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</si>
  <si>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</si>
  <si>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</si>
  <si>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</si>
  <si>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</si>
  <si>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</si>
  <si>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</si>
  <si>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</si>
  <si>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</si>
  <si>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</si>
  <si>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</si>
  <si>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</si>
  <si>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</si>
  <si>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</si>
  <si>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</si>
  <si>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</si>
  <si>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</si>
  <si>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</si>
  <si>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</si>
  <si>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</si>
  <si>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</si>
  <si>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</si>
  <si>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</si>
  <si>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</si>
  <si>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</si>
  <si>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</si>
  <si>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</si>
  <si>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</si>
  <si>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</si>
  <si>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</si>
  <si>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</si>
  <si>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</si>
  <si>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</si>
  <si>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</si>
  <si>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</si>
  <si>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</si>
  <si>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</si>
  <si>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</si>
  <si>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</si>
  <si>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</si>
  <si>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</si>
  <si>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</si>
  <si>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</si>
  <si>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</si>
  <si>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</si>
  <si>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</si>
  <si>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</si>
  <si>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</si>
  <si>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</si>
  <si>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</si>
  <si>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</si>
  <si>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</si>
  <si>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</si>
  <si>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</si>
  <si>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</si>
  <si>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</si>
  <si>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</si>
  <si>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</si>
  <si>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</si>
  <si>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</si>
  <si>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</si>
  <si>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</si>
  <si>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</si>
  <si>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</si>
  <si>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</si>
  <si>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</si>
  <si>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</si>
  <si>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</si>
  <si>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</si>
  <si>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</si>
  <si>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</si>
  <si>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</si>
  <si>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</si>
  <si>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</si>
  <si>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</si>
  <si>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</si>
  <si>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</si>
  <si>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</si>
  <si>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</si>
  <si>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</si>
  <si>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</si>
  <si>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</si>
  <si>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</si>
  <si>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</si>
  <si>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</si>
  <si>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</si>
  <si>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</si>
  <si>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</si>
  <si>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</si>
  <si>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</si>
  <si>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</si>
  <si>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</si>
  <si>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</si>
  <si>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</si>
  <si>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</si>
  <si>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</si>
  <si>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</si>
  <si>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</si>
  <si>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</si>
  <si>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</si>
  <si>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</si>
  <si>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</si>
  <si>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</si>
  <si>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</si>
  <si>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</si>
  <si>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</si>
  <si>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</si>
  <si>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</si>
  <si>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</si>
  <si>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</si>
  <si>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</si>
  <si>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</si>
  <si>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</si>
  <si>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</si>
  <si>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</si>
  <si>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</si>
  <si>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</si>
  <si>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</si>
  <si>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</si>
  <si>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</si>
  <si>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</si>
  <si>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</si>
  <si>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</si>
  <si>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</si>
  <si>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</si>
  <si>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</si>
  <si>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</si>
  <si>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</si>
  <si>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</si>
  <si>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</si>
  <si>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</si>
  <si>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</si>
  <si>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</si>
  <si>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</si>
  <si>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</si>
  <si>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</si>
  <si>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</si>
  <si>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</si>
  <si>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</si>
  <si>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</si>
  <si>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</si>
  <si>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</si>
  <si>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</si>
  <si>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</si>
  <si>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</si>
  <si>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</si>
  <si>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</si>
  <si>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</si>
  <si>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</si>
  <si>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</si>
  <si>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</si>
  <si>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</si>
  <si>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</si>
  <si>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</si>
  <si>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</si>
  <si>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</si>
  <si>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</si>
  <si>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</si>
  <si>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</si>
  <si>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</si>
  <si>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</si>
  <si>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</si>
  <si>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</si>
  <si>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</si>
  <si>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</si>
  <si>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</si>
  <si>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</si>
  <si>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</si>
  <si>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</si>
  <si>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</si>
  <si>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</si>
  <si>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</si>
  <si>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</si>
  <si>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</si>
  <si>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</si>
  <si>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</si>
  <si>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</si>
  <si>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</si>
  <si>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</si>
  <si>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</si>
  <si>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</si>
  <si>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</si>
  <si>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</si>
  <si>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</si>
  <si>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</si>
  <si>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</si>
  <si>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</si>
  <si>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</si>
  <si>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</si>
  <si>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</si>
  <si>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</si>
  <si>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</si>
  <si>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</si>
  <si>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</si>
  <si>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</si>
  <si>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</si>
  <si>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</si>
  <si>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</si>
  <si>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</si>
  <si>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</si>
  <si>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</si>
  <si>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</si>
  <si>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</si>
  <si>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</si>
  <si>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</si>
  <si>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</si>
  <si>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</si>
  <si>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</si>
  <si>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</si>
  <si>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</si>
  <si>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</si>
  <si>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</si>
  <si>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</si>
  <si>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</si>
  <si>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</si>
  <si>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</si>
  <si>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</si>
  <si>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</si>
  <si>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</si>
  <si>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</si>
  <si>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</si>
  <si>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</si>
  <si>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</si>
  <si>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</si>
  <si>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</si>
  <si>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</si>
  <si>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</si>
  <si>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</si>
  <si>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</si>
  <si>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</si>
  <si>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</si>
  <si>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</si>
  <si>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</si>
  <si>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</si>
  <si>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</si>
  <si>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</si>
  <si>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</si>
  <si>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</si>
  <si>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</si>
  <si>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</si>
  <si>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</si>
  <si>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</si>
  <si>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</si>
  <si>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</si>
  <si>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</si>
  <si>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</si>
  <si>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</si>
  <si>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</si>
  <si>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</si>
  <si>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</si>
  <si>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</si>
  <si>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</si>
  <si>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</si>
  <si>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</si>
  <si>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</si>
  <si>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</si>
  <si>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</si>
  <si>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</si>
  <si>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</si>
  <si>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</si>
  <si>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</si>
  <si>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</si>
  <si>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</si>
  <si>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</si>
  <si>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</si>
  <si>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</si>
  <si>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</si>
  <si>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</si>
  <si>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</si>
  <si>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</si>
  <si>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</si>
  <si>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</si>
  <si>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</si>
  <si>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</si>
  <si>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</si>
  <si>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</si>
  <si>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</si>
  <si>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</si>
  <si>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</si>
  <si>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</si>
  <si>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</si>
  <si>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</si>
  <si>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</si>
  <si>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</si>
  <si>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</si>
  <si>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</si>
  <si>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</si>
  <si>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</si>
  <si>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</si>
  <si>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</si>
  <si>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</si>
  <si>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</si>
  <si>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</si>
  <si>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</si>
  <si>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</si>
  <si>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</si>
  <si>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</si>
  <si>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</si>
  <si>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</si>
  <si>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</si>
  <si>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</si>
  <si>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</si>
  <si>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</si>
  <si>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</si>
  <si>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</si>
  <si>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</si>
  <si>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</si>
  <si>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</si>
  <si>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</si>
  <si>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</si>
  <si>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CTG121030       </t>
  </si>
  <si>
    <t xml:space="preserve">     VBA123036       </t>
  </si>
  <si>
    <t>2251.10</t>
  </si>
  <si>
    <t>2251.11</t>
  </si>
  <si>
    <t xml:space="preserve">     CTG123018       </t>
  </si>
  <si>
    <t xml:space="preserve">     HDB124006       </t>
  </si>
  <si>
    <t>2251.12</t>
  </si>
  <si>
    <t xml:space="preserve">     LPB123008       </t>
  </si>
  <si>
    <t>2251.13</t>
  </si>
  <si>
    <t xml:space="preserve">     TCX124011       </t>
  </si>
  <si>
    <t>4. Ngày lập báo cáo: 06/11/2024</t>
  </si>
  <si>
    <t xml:space="preserve">     HDB124018       </t>
  </si>
  <si>
    <t xml:space="preserve">     TCX124013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</si>
</sst>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M18" sqref="M18"/>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10</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357</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{'SheetId':'0e67e680-b807-4d33-99c0-7b78881f5ae3','UId':'9cbd5645-d1cc-4c66-9f84-d2f549c40baa','Col':4,'Row':3,'Format':'numberic','Value':'10500627530','TargetCode':''}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{'SheetId':'0e67e680-b807-4d33-99c0-7b78881f5ae3','UId':'99e568e1-5c2c-4711-855d-7b59f3d1cab6','Col':5,'Row':3,'Format':'numberic','Value':'12101954143','TargetCode':''}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{'SheetId':'0e67e680-b807-4d33-99c0-7b78881f5ae3','UId':'c69da7a3-02da-4c71-9ebc-1684c54f1afc','Col':6,'Row':3,'Format':'numberic','Value':'3.55421538826651','TargetCode':''}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{'SheetId':'0e67e680-b807-4d33-99c0-7b78881f5ae3','UId':'8adc06ea-6b87-4c42-b656-c6dbc003e2fd','Col':4,'Row':4,'Format':'numberic','Value':'6700627530','TargetCode':''}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{'SheetId':'0e67e680-b807-4d33-99c0-7b78881f5ae3','UId':'6d8a8286-837d-4b56-8e74-bffdec60ea94','Col':5,'Row':4,'Format':'numberic','Value':'3501954143','TargetCode':''}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{'SheetId':'0e67e680-b807-4d33-99c0-7b78881f5ae3','UId':'ffa81c56-9ecf-4052-9678-78afb3d3ebc8','Col':6,'Row':4,'Format':'numberic','Value':'123.13917207174','TargetCode':''}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{'SheetId':'0e67e680-b807-4d33-99c0-7b78881f5ae3','UId':'ff256832-31a8-4b18-a932-43bc9d1665b9','Col':4,'Row':6,'ColDynamic':4,'RowDynamic':5,'Format':'numberic','Value':'3800000000','TargetCode':''}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{'SheetId':'0e67e680-b807-4d33-99c0-7b78881f5ae3','UId':'a91ef888-5216-4368-893d-4bf54555e048','Col':5,'Row':6,'ColDynamic':5,'RowDynamic':5,'Format':'numberic','Value':'8600000000','TargetCode':''}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{'SheetId':'0e67e680-b807-4d33-99c0-7b78881f5ae3','UId':'0872eb3d-591d-41ae-88b3-07cc186bb076','Col':6,'Row':6,'ColDynamic':6,'RowDynamic':5,'Format':'numberic','Value':'1.31034482758621','TargetCode':''}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{'SheetId':'0e67e680-b807-4d33-99c0-7b78881f5ae3','UId':'c59bc369-ef6c-4ae7-8932-3d3cd7b0f999','Col':4,'Row':8,'ColDynamic':4,'RowDynamic':9,'Format':'numberic','Value':'303362103373','TargetCode':''}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{'SheetId':'0e67e680-b807-4d33-99c0-7b78881f5ae3','UId':'71da1168-8366-41b4-a97a-ac130f3a71ab','Col':5,'Row':8,'ColDynamic':5,'RowDynamic':9,'Format':'numberic','Value':'299501871999','TargetCode':''}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{'SheetId':'0e67e680-b807-4d33-99c0-7b78881f5ae3','UId':'3c022ada-eb27-4aed-bf94-d517130be29a','Col':6,'Row':8,'ColDynamic':6,'RowDynamic':9,'Format':'numberic','Value':'1.83531190964025','TargetCode':''}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{'SheetId':'0e67e680-b807-4d33-99c0-7b78881f5ae3','UId':'aaa47aee-de9e-4a72-aaac-e89970beaace','Col':4,'Row':13,'ColDynamic':4,'RowDynamic':12,'Format':'numberic','Value':'6409407248','TargetCode':''}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{'SheetId':'0e67e680-b807-4d33-99c0-7b78881f5ae3','UId':'c31cdabe-83ce-456c-8300-7b06d46f81cc','Col':5,'Row':13,'ColDynamic':5,'RowDynamic':12,'Format':'numberic','Value':'4834547477','TargetCode':''}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{'SheetId':'0e67e680-b807-4d33-99c0-7b78881f5ae3','UId':'df064eb2-539c-42cd-9667-ecd8effb04f7','Col':6,'Row':13,'ColDynamic':6,'RowDynamic':12,'Format':'numberic','Value':'3.14844996774925','TargetCode':''}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{'SheetId':'0e67e680-b807-4d33-99c0-7b78881f5ae3','UId':'4db3253d-9c46-4d6e-918f-a429377ea210','Col':4,'Row':16,'Format':'numberic','Value':'2642879717','TargetCode':''}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{'SheetId':'0e67e680-b807-4d33-99c0-7b78881f5ae3','UId':'1b5619ce-07bd-4f38-b89d-ff10d4440cfc','Col':5,'Row':16,'Format':'numberic','Value':'2358453834','TargetCode':''}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{'SheetId':'0e67e680-b807-4d33-99c0-7b78881f5ae3','UId':'e662b89a-1c2d-4d21-94c4-5d786440cb11','Col':6,'Row':16,'Format':'numberic','Value':'0.792409581836351','TargetCode':''}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{'SheetId':'0e67e680-b807-4d33-99c0-7b78881f5ae3','UId':'9165401c-9eab-437b-81ae-d4feb80e4e2f','Col':4,'Row':30,'Format':'numberic','Value':'322915017868','TargetCode':''}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{'SheetId':'0e67e680-b807-4d33-99c0-7b78881f5ae3','UId':'a439d206-4c67-47d4-afcd-d4f8e627acf1','Col':5,'Row':30,'Format':'numberic','Value':'318796827453','TargetCode':''}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{'SheetId':'0e67e680-b807-4d33-99c0-7b78881f5ae3','UId':'8906c8be-ac8d-4de9-aebb-1de6b88d0a22','Col':6,'Row':30,'Format':'numberic','Value':'1.8599247879059','TargetCode':''}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{'SheetId':'0e67e680-b807-4d33-99c0-7b78881f5ae3','UId':'6823b56c-6355-4646-a028-45bac846780f','Col':4,'Row':37,'Format':'numberic','Value':'3483388877','TargetCode':''}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{'SheetId':'0e67e680-b807-4d33-99c0-7b78881f5ae3','UId':'3318279c-387a-4099-bb92-e31c1fe449fe','Col':5,'Row':37,'Format':'numberic','Value':'3721689009','TargetCode':''}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{'SheetId':'0e67e680-b807-4d33-99c0-7b78881f5ae3','UId':'4e4bdcf0-80c6-4aab-a280-ce14045479a2','Col':6,'Row':37,'Format':'numberic','Value':'1.13000570635889','TargetCode':''}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{'SheetId':'0e67e680-b807-4d33-99c0-7b78881f5ae3','UId':'3c70b8a9-b1ec-43c2-876f-82404e71a395','Col':4,'Row':40,'Format':'numberic','Value':'3483388877','TargetCode':''}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{'SheetId':'0e67e680-b807-4d33-99c0-7b78881f5ae3','UId':'12d35449-1610-445d-a82a-ca6aa3c24666','Col':5,'Row':40,'Format':'numberic','Value':'3721689009','TargetCode':''}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{'SheetId':'0e67e680-b807-4d33-99c0-7b78881f5ae3','UId':'12315a60-eed3-4b10-a10c-2f67a18ee638','Col':6,'Row':40,'Format':'numberic','Value':'1.13000570635889','TargetCode':''}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{'SheetId':'0e67e680-b807-4d33-99c0-7b78881f5ae3','UId':'47fa62ea-4432-4646-9d4f-ee5aab71af85','Col':4,'Row':41,'Format':'numberic','Value':'319431628991','TargetCode':''}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{'SheetId':'0e67e680-b807-4d33-99c0-7b78881f5ae3','UId':'3afb4556-da28-46fc-a2b2-36ba72752042','Col':5,'Row':41,'Format':'numberic','Value':'315075138444','TargetCode':''}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{'SheetId':'0e67e680-b807-4d33-99c0-7b78881f5ae3','UId':'76b3aaa6-980e-4c01-b289-c500e2a6bc24','Col':6,'Row':41,'Format':'numberic','Value':'1.87311900101519','TargetCode':''}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{'SheetId':'0e67e680-b807-4d33-99c0-7b78881f5ae3','UId':'7104513d-d6f9-4449-8a07-2e2ffcb96545','Col':4,'Row':42,'Format':'numberic','Value':'22257428.7','TargetCode':''}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{'SheetId':'0e67e680-b807-4d33-99c0-7b78881f5ae3','UId':'3e6dbc06-a87f-42e5-8f05-e55e94914d01','Col':5,'Row':42,'Format':'numberic','Value':'22040625.21','TargetCode':''}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{'SheetId':'0e67e680-b807-4d33-99c0-7b78881f5ae3','UId':'f428fa58-01e3-47d4-8c5d-1c46168be529','Col':6,'Row':42,'Format':'numberic','Value':'1.73215865442425','TargetCode':''}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{'SheetId':'0e67e680-b807-4d33-99c0-7b78881f5ae3','UId':'4e4f6161-da0f-463f-8dd1-39772b1d4eda','Col':4,'Row':43,'Format':'numberic','Value':'14351.68','TargetCode':''}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{'SheetId':'0e67e680-b807-4d33-99c0-7b78881f5ae3','UId':'4a847a8c-942e-443a-8eae-7a36b88630ea','Col':5,'Row':43,'Format':'numberic','Value':'14295.19','TargetCode':''}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{'SheetId':'0e67e680-b807-4d33-99c0-7b78881f5ae3','UId':'b1a27640-3dfd-4efe-90b1-884e8ae97752','Col':6,'Row':43,'Format':'numberic','Value':'1.08137872834199','TargetCode':''}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{'SheetId':'9e57442d-faa2-4732-bfe8-6082c7f4cc3b','UId':'1ab6082b-49bd-46b5-a368-d8740fb12834','Col':4,'Row':2,'Format':'numberic','Value':'2135064995','TargetCode':''}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{'SheetId':'9e57442d-faa2-4732-bfe8-6082c7f4cc3b','UId':'220cbdc8-4631-4f07-a522-f901ab9a56b6','Col':5,'Row':2,'Format':'numberic','Value':'2074203451','TargetCode':''}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{'SheetId':'9e57442d-faa2-4732-bfe8-6082c7f4cc3b','UId':'44591e3f-5579-49aa-bc70-68808b3d1875','Col':6,'Row':2,'Format':'numberic','Value':'17905016686','TargetCode':''}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{'SheetId':'9e57442d-faa2-4732-bfe8-6082c7f4cc3b','UId':'469f6a2b-25ef-4e27-93c5-0caee9db4d81','Col':4,'Row':5,'ColDynamic':4,'RowDynamic':4,'Format':'numberic','Value':'1696674641','TargetCode':''}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{'SheetId':'9e57442d-faa2-4732-bfe8-6082c7f4cc3b','UId':'7b8d3f89-6827-40c2-b297-cf7a42237b42','Col':5,'Row':5,'ColDynamic':5,'RowDynamic':4,'Format':'numberic','Value':'1669831299','TargetCode':''}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{'SheetId':'9e57442d-faa2-4732-bfe8-6082c7f4cc3b','UId':'4ae5c9f2-f277-4de6-a00c-b59eae1b7410','Col':6,'Row':5,'ColDynamic':6,'RowDynamic':4,'Format':'numberic','Value':'13265336333','TargetCode':''}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{'SheetId':'9e57442d-faa2-4732-bfe8-6082c7f4cc3b','UId':'5cf117a3-96d2-4aaf-916d-02b16ba83420','Col':4,'Row':7,'ColDynamic':4,'RowDynamic':4,'Format':'numberic','Value':'438390354','TargetCode':''}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{'SheetId':'9e57442d-faa2-4732-bfe8-6082c7f4cc3b','UId':'89c23fea-c054-41d5-9d1e-0958d45c7a95','Col':5,'Row':7,'ColDynamic':5,'RowDynamic':4,'Format':'numberic','Value':'404372152','TargetCode':''}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{'SheetId':'9e57442d-faa2-4732-bfe8-6082c7f4cc3b','UId':'d5829e20-95a8-4535-904c-7e09f2cdc9f2','Col':6,'Row':7,'ColDynamic':6,'RowDynamic':4,'Format':'numberic','Value':'4639680353','TargetCode':''}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{'SheetId':'9e57442d-faa2-4732-bfe8-6082c7f4cc3b','UId':'21f3c77c-886e-43f3-9ba5-fdc740bf45a7','Col':4,'Row':11,'ColDynamic':4,'RowDynamic':8,'Format':'numberic','Value':'386262611','TargetCode':''}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{'SheetId':'9e57442d-faa2-4732-bfe8-6082c7f4cc3b','UId':'fff53ed1-05e1-4ac8-8249-2f48edf9fa14','Col':5,'Row':11,'ColDynamic':5,'RowDynamic':8,'Format':'numberic','Value':'361372856','TargetCode':''}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{'SheetId':'9e57442d-faa2-4732-bfe8-6082c7f4cc3b','UId':'c1a4252e-e2cb-4233-bed1-d3afc836ccc8','Col':6,'Row':11,'ColDynamic':6,'RowDynamic':8,'Format':'numberic','Value':'3281845823','TargetCode':''}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{'SheetId':'9e57442d-faa2-4732-bfe8-6082c7f4cc3b','UId':'2b4c7218-ef2f-452d-80ea-cb1d29493e04','Col':4,'Row':12,'Format':'numberic','Value':'296656521','TargetCode':''}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{'SheetId':'9e57442d-faa2-4732-bfe8-6082c7f4cc3b','UId':'2916fb19-bceb-454d-ad42-4fc7a299a2a3','Col':5,'Row':12,'Format':'numberic','Value':'277121598','TargetCode':''}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{'SheetId':'9e57442d-faa2-4732-bfe8-6082c7f4cc3b','UId':'4e500903-fadf-4a73-8849-257ec68842d0','Col':6,'Row':12,'Format':'numberic','Value':'2407830980','TargetCode':''}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{'SheetId':'9e57442d-faa2-4732-bfe8-6082c7f4cc3b','UId':'157e5771-4dd4-4ed6-838c-69dd228515cd','Col':4,'Row':14,'ColDynamic':4,'RowDynamic':11,'Format':'numberic','Value':'30431183','TargetCode':''}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{'SheetId':'9e57442d-faa2-4732-bfe8-6082c7f4cc3b','UId':'1e7708d3-6d2b-4639-8d85-59b3c9bf16f5','Col':5,'Row':14,'ColDynamic':5,'RowDynamic':11,'Format':'numberic','Value':'28251557','TargetCode':''}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{'SheetId':'9e57442d-faa2-4732-bfe8-6082c7f4cc3b','UId':'18031c0a-5fc4-4a35-8331-a60cef3972fd','Col':6,'Row':14,'ColDynamic':6,'RowDynamic':11,'Format':'numberic','Value':'289769840','TargetCode':''}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{'SheetId':'9e57442d-faa2-4732-bfe8-6082c7f4cc3b','UId':'963cdae6-2163-4975-9a2a-f08497c7292d','Col':4,'Row':17,'Format':'numberic','Value':'29699997','TargetCode':''}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{'SheetId':'9e57442d-faa2-4732-bfe8-6082c7f4cc3b','UId':'a66486eb-4505-4714-830d-ba2c3c0c6cd7','Col':6,'Row':17,'Format':'numberic','Value':'296999997','TargetCode':''}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{'SheetId':'9e57442d-faa2-4732-bfe8-6082c7f4cc3b','UId':'35799ba3-fea0-48d2-b27f-56054b206bd2','Col':4,'Row':24,'ColDynamic':4,'RowDynamic':23,'Format':'numberic','Value':'10248631','TargetCode':''}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{'SheetId':'9e57442d-faa2-4732-bfe8-6082c7f4cc3b','UId':'1863aaae-65a9-4f9f-9c5d-b3b2a95e519b','Col':5,'Row':24,'ColDynamic':5,'RowDynamic':23,'Format':'numberic','Value':'9918030','TargetCode':''}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{'SheetId':'9e57442d-faa2-4732-bfe8-6082c7f4cc3b','UId':'45a838e8-921d-463e-8daa-a5c771a772aa','Col':6,'Row':24,'ColDynamic':6,'RowDynamic':23,'Format':'numberic','Value':'100833305','TargetCode':''}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{'SheetId':'9e57442d-faa2-4732-bfe8-6082c7f4cc3b','UId':'3873886c-5e1c-44a4-ba3a-dae5f5accc8b','Col':6,'Row':26,'ColDynamic':6,'RowDynamic':19,'Format':'numberic','Value':'120000000','TargetCode':''}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{'SheetId':'9e57442d-faa2-4732-bfe8-6082c7f4cc3b','UId':'581705f2-b558-44e2-8b63-817b7dd987f8','Col':4,'Row':29,'Format':'numberic','Value':'677598','TargetCode':''}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{'SheetId':'9e57442d-faa2-4732-bfe8-6082c7f4cc3b','UId':'a342e52b-1996-43bd-aad7-3f3a098098b1','Col':5,'Row':29,'Format':'numberic','Value':'655740','TargetCode':''}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{'SheetId':'9e57442d-faa2-4732-bfe8-6082c7f4cc3b','UId':'ae6443cc-5c55-4f1a-a361-ff2dd22018a3','Col':6,'Row':29,'Format':'numberic','Value':'6666690','TargetCode':''}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{'SheetId':'9e57442d-faa2-4732-bfe8-6082c7f4cc3b','UId':'22eae942-46a3-4663-8bad-854ee399b27a','Col':4,'Row':32,'Format':'numberic','Value':'6045183','TargetCode':''}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{'SheetId':'9e57442d-faa2-4732-bfe8-6082c7f4cc3b','UId':'e86bd792-47df-41d4-b178-07deae52a1d3','Col':5,'Row':32,'Format':'numberic','Value':'3139618','TargetCode':''}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{'SheetId':'9e57442d-faa2-4732-bfe8-6082c7f4cc3b','UId':'38ae0936-1d1f-43c1-92bd-8403ec08cfeb','Col':6,'Row':32,'Format':'numberic','Value':'46461041','TargetCode':''}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{'SheetId':'9e57442d-faa2-4732-bfe8-6082c7f4cc3b','UId':'a2f958ce-55fd-4741-a0a1-bdcf0dd1c8ec','Col':4,'Row':35,'Format':'numberic','Value':'503498','TargetCode':''}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{'SheetId':'9e57442d-faa2-4732-bfe8-6082c7f4cc3b','UId':'393bdfde-2176-402e-9b16-331c74ac5995','Col':5,'Row':35,'Format':'numberic','Value':'586313','TargetCode':''}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{'SheetId':'9e57442d-faa2-4732-bfe8-6082c7f4cc3b','UId':'61a21fd4-9c85-4c00-b1f5-a006461b16c9','Col':6,'Row':35,'Format':'numberic','Value':'13283970','TargetCode':''}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{'SheetId':'9e57442d-faa2-4732-bfe8-6082c7f4cc3b','UId':'c95f90f6-640a-4331-b0e8-54422c753940','Col':4,'Row':38,'Format':'numberic','Value':'1748802384','TargetCode':''}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{'SheetId':'9e57442d-faa2-4732-bfe8-6082c7f4cc3b','UId':'19caeda8-1e5a-4518-8250-4c15acb82c48','Col':5,'Row':38,'Format':'numberic','Value':'1712830595','TargetCode':''}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{'SheetId':'9e57442d-faa2-4732-bfe8-6082c7f4cc3b','UId':'d743182c-5853-46f3-8604-ad3aa58840b8','Col':6,'Row':38,'Format':'numberic','Value':'14623170863','TargetCode':''}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{'SheetId':'9e57442d-faa2-4732-bfe8-6082c7f4cc3b','UId':'5fb4cc84-0a90-4cae-ba19-392c839af798','Col':4,'Row':39,'Format':'numberic','Value':'-496623496','TargetCode':''}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{'SheetId':'9e57442d-faa2-4732-bfe8-6082c7f4cc3b','UId':'c14dbefc-c01b-44b0-a577-6f17c0396290','Col':5,'Row':39,'Format':'numberic','Value':'773873264','TargetCode':''}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{'SheetId':'9e57442d-faa2-4732-bfe8-6082c7f4cc3b','UId':'d1eb0ab7-7a60-49c8-b8aa-39c894436edb','Col':6,'Row':39,'Format':'numberic','Value':'413536530','TargetCode':''}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{'SheetId':'9e57442d-faa2-4732-bfe8-6082c7f4cc3b','UId':'7dc5398f-c841-400c-850b-875a5c468e05','Col':4,'Row':40,'Format':'numberic','Value':'-80807978','TargetCode':''}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{'SheetId':'9e57442d-faa2-4732-bfe8-6082c7f4cc3b','UId':'73bb9d14-e1ea-4394-a083-b8a649641cf9','Col':6,'Row':40,'Format':'numberic','Value':'10275797','TargetCode':''}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{'SheetId':'9e57442d-faa2-4732-bfe8-6082c7f4cc3b','UId':'bab2e1a7-20d5-41fd-881b-9a21514bfc4f','Col':4,'Row':41,'Format':'numberic','Value':'-415815518','TargetCode':''}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{'SheetId':'9e57442d-faa2-4732-bfe8-6082c7f4cc3b','UId':'128100c2-b671-4904-a5a9-41069ed12784','Col':5,'Row':41,'Format':'numberic','Value':'773873264','TargetCode':''}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{'SheetId':'9e57442d-faa2-4732-bfe8-6082c7f4cc3b','UId':'04b06e65-b2eb-4858-bb0b-d72c0270f1f6','Col':6,'Row':41,'Format':'numberic','Value':'403260733','TargetCode':''}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{'SheetId':'9e57442d-faa2-4732-bfe8-6082c7f4cc3b','UId':'0c34f541-ad2d-4bff-9fce-284295e89335','Col':4,'Row':42,'Format':'numberic','Value':'1252178888','TargetCode':''}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{'SheetId':'9e57442d-faa2-4732-bfe8-6082c7f4cc3b','UId':'a1069390-e9a5-41a9-8d0c-f5931f68451d','Col':5,'Row':42,'Format':'numberic','Value':'2486703859','TargetCode':''}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{'SheetId':'9e57442d-faa2-4732-bfe8-6082c7f4cc3b','UId':'943a903f-8f0c-48d3-9a7d-d0f797c51f06','Col':6,'Row':42,'Format':'numberic','Value':'15036707393','TargetCode':''}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{'SheetId':'9e57442d-faa2-4732-bfe8-6082c7f4cc3b','UId':'14ba2d4e-fc98-469f-8702-009a93d663bf','Col':4,'Row':43,'Format':'numberic','Value':'315075138444','TargetCode':''}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{'SheetId':'9e57442d-faa2-4732-bfe8-6082c7f4cc3b','UId':'46dc8404-c63b-42c5-af20-35a421a3b5ab','Col':5,'Row':43,'Format':'numberic','Value':'298151023787','TargetCode':''}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{'SheetId':'9e57442d-faa2-4732-bfe8-6082c7f4cc3b','UId':'ae182ae4-ecb8-4b3e-87b1-02fe2b8c8c6e','Col':4,'Row':44,'Format':'numberic','Value':'4356490547','TargetCode':''}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{'SheetId':'9e57442d-faa2-4732-bfe8-6082c7f4cc3b','UId':'c7c70708-3a08-4a71-8b5b-958036d28d83','Col':5,'Row':44,'Format':'numberic','Value':'16924114657','TargetCode':''}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{'SheetId':'9e57442d-faa2-4732-bfe8-6082c7f4cc3b','UId':'b56d1f06-ac4a-4581-bd76-0a7116bb9601','Col':6,'Row':44,'Format':'numberic','Value':'138150319110','TargetCode':''}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{'SheetId':'9e57442d-faa2-4732-bfe8-6082c7f4cc3b','UId':'071f8b6b-411a-4479-a1e0-68ae4989d4d4','Col':4,'Row':45,'Format':'numberic','Value':'1252178888','TargetCode':''}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{'SheetId':'9e57442d-faa2-4732-bfe8-6082c7f4cc3b','UId':'649fe867-7540-4d27-809f-914ad09af55e','Col':5,'Row':45,'Format':'numberic','Value':'2486703859','TargetCode':''}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{'SheetId':'9e57442d-faa2-4732-bfe8-6082c7f4cc3b','UId':'ce2f8942-9d48-4663-bc86-864ddeb2e9fb','Col':6,'Row':45,'Format':'numberic','Value':'15036707393','TargetCode':''}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{'SheetId':'9e57442d-faa2-4732-bfe8-6082c7f4cc3b','UId':'26da4aec-6928-4f66-88a5-fdfd0ee643e5','Col':4,'Row':47,'Format':'numberic','Value':'3104311659','TargetCode':''}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{'SheetId':'9e57442d-faa2-4732-bfe8-6082c7f4cc3b','UId':'9b98b4cd-1dc6-4f10-9fcd-3b02154fc346','Col':5,'Row':47,'Format':'numberic','Value':'14437410798','TargetCode':''}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{'SheetId':'9e57442d-faa2-4732-bfe8-6082c7f4cc3b','UId':'ab589e24-1208-4602-83e1-3b0d9a9ddac2','Col':6,'Row':47,'Format':'numberic','Value':'123113611717','TargetCode':''}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{'SheetId':'9e57442d-faa2-4732-bfe8-6082c7f4cc3b','UId':'a1e12271-7d9c-46e1-be1f-d3831e97dba6','Col':4,'Row':48,'Format':'numberic','Value':'319431628991','TargetCode':''}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{'SheetId':'9e57442d-faa2-4732-bfe8-6082c7f4cc3b','UId':'85d94755-db4c-439e-8336-6cbb28df62be','Col':5,'Row':48,'Format':'numberic','Value':'315075138444','TargetCode':''}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{'SheetId':'9e57442d-faa2-4732-bfe8-6082c7f4cc3b','UId':'d8a625ed-973b-4579-990b-8dd486f640c5','Col':6,'Row':48,'Format':'numberic','Value':'319431628991','TargetCode':''}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26),",'Row':",ROW(BCDanhMucDauTu_06029!A26),",","'ColDynamic':",COLUMN(BCDanhMucDauTu_06029!A27),",","'RowDynamic':",ROW(BCDanhMucDauTu_06029!A27),",","'Format':'numberic'",",'Value':'",SUBSTITUTE(BCDanhMucDauTu_06029!A26,"'","\'"),"','TargetCode':''}")</f>
        <v>{'SheetId':'1deb9a6e-dc5a-4908-87cc-034ee9747e20','UId':'b8c20cc2-e76a-461c-ace9-e83abfcc1775','Col':1,'Row':26,'ColDynamic':1,'RowDynamic':27,'Format':'numberic','Value':' ','TargetCode':''}</v>
      </c>
    </row>
    <row r="308" spans="1:1" x14ac:dyDescent="0.2">
      <c r="A308" t="str">
        <f>CONCATENATE("{'SheetId':'1deb9a6e-dc5a-4908-87cc-034ee9747e20'",",","'UId':'e6fa0887-9c0a-49b1-a5d5-d55f5bee7d17'",",'Col':",COLUMN(BCDanhMucDauTu_06029!B26),",'Row':",ROW(BCDanhMucDauTu_06029!B26),",","'ColDynamic':",COLUMN(BCDanhMucDauTu_06029!B27),",","'RowDynamic':",ROW(BCDanhMucDauTu_06029!B27),",","'Format':'string'",",'Value':'",SUBSTITUTE(BCDanhMucDauTu_06029!B26,"'","\'"),"','TargetCode':''}")</f>
        <v>{'SheetId':'1deb9a6e-dc5a-4908-87cc-034ee9747e20','UId':'e6fa0887-9c0a-49b1-a5d5-d55f5bee7d17','Col':2,'Row':26,'ColDynamic':2,'RowDynamic':27,'Format':'string','Value':'Tổng','TargetCode':''}</v>
      </c>
    </row>
    <row r="309" spans="1:1" x14ac:dyDescent="0.2">
      <c r="A309" t="str">
        <f>CONCATENATE("{'SheetId':'1deb9a6e-dc5a-4908-87cc-034ee9747e20'",",","'UId':'6a029111-438c-4c2c-a425-15433a16ea47'",",'Col':",COLUMN(BCDanhMucDauTu_06029!C26),",'Row':",ROW(BCDanhMucDauTu_06029!C26),",","'ColDynamic':",COLUMN(BCDanhMucDauTu_06029!C27),",","'RowDynamic':",ROW(BCDanhMucDauTu_06029!C27),",","'Format':'numberic'",",'Value':'",SUBSTITUTE(BCDanhMucDauTu_06029!C26,"'","\'"),"','TargetCode':''}")</f>
        <v>{'SheetId':'1deb9a6e-dc5a-4908-87cc-034ee9747e20','UId':'6a029111-438c-4c2c-a425-15433a16ea47','Col':3,'Row':26,'ColDynamic':3,'RowDynamic':27,'Format':'numberic','Value':'2252','TargetCode':''}</v>
      </c>
    </row>
    <row r="310" spans="1:1" x14ac:dyDescent="0.2">
      <c r="A310" t="str">
        <f>CONCATENATE("{'SheetId':'1deb9a6e-dc5a-4908-87cc-034ee9747e20'",",","'UId':'2af5b400-8abe-46e3-8b64-7efb4d13db84'",",'Col':",COLUMN(BCDanhMucDauTu_06029!D26),",'Row':",ROW(BCDanhMucDauTu_06029!D26),",","'ColDynamic':",COLUMN(BCDanhMucDauTu_06029!D27),",","'RowDynamic':",ROW(BCDanhMucDauTu_06029!D27),",","'Format':'numberic'",",'Value':'",SUBSTITUTE(BCDanhMucDauTu_06029!D26,"'","\'"),"','TargetCode':''}")</f>
        <v>{'SheetId':'1deb9a6e-dc5a-4908-87cc-034ee9747e20','UId':'2af5b400-8abe-46e3-8b64-7efb4d13db84','Col':4,'Row':26,'ColDynamic':4,'RowDynamic':27,'Format':'numberic','Value':'2458745','TargetCode':''}</v>
      </c>
    </row>
    <row r="311" spans="1:1" x14ac:dyDescent="0.2">
      <c r="A311" t="str">
        <f>CONCATENATE("{'SheetId':'1deb9a6e-dc5a-4908-87cc-034ee9747e20'",",","'UId':'142640d6-6a87-400c-bc3e-fd34124b8a95'",",'Col':",COLUMN(BCDanhMucDauTu_06029!E26),",'Row':",ROW(BCDanhMucDauTu_06029!E26),",","'ColDynamic':",COLUMN(BCDanhMucDauTu_06029!E27),",","'RowDynamic':",ROW(BCDanhMucDauTu_06029!E27),",","'Format':'numberic'",",'Value':'",SUBSTITUTE(BCDanhMucDauTu_06029!E26,"'","\'"),"','TargetCode':''}")</f>
        <v>{'SheetId':'1deb9a6e-dc5a-4908-87cc-034ee9747e20','UId':'142640d6-6a87-400c-bc3e-fd34124b8a95','Col':5,'Row':26,'ColDynamic':5,'RowDynamic':27,'Format':'numberic','Value':'','TargetCode':''}</v>
      </c>
    </row>
    <row r="312" spans="1:1" x14ac:dyDescent="0.2">
      <c r="A312" t="str">
        <f>CONCATENATE("{'SheetId':'1deb9a6e-dc5a-4908-87cc-034ee9747e20'",",","'UId':'a4748164-33b9-46bd-8561-e8b3f76700ee'",",'Col':",COLUMN(BCDanhMucDauTu_06029!F26),",'Row':",ROW(BCDanhMucDauTu_06029!F26),",","'ColDynamic':",COLUMN(BCDanhMucDauTu_06029!F27),",","'RowDynamic':",ROW(BCDanhMucDauTu_06029!F27),",","'Format':'numberic'",",'Value':'",SUBSTITUTE(BCDanhMucDauTu_06029!F26,"'","\'"),"','TargetCode':''}")</f>
        <v>{'SheetId':'1deb9a6e-dc5a-4908-87cc-034ee9747e20','UId':'a4748164-33b9-46bd-8561-e8b3f76700ee','Col':6,'Row':26,'ColDynamic':6,'RowDynamic':27,'Format':'numberic','Value':'246174243989','TargetCode':''}</v>
      </c>
    </row>
    <row r="313" spans="1:1" x14ac:dyDescent="0.2">
      <c r="A313" t="str">
        <f>CONCATENATE("{'SheetId':'1deb9a6e-dc5a-4908-87cc-034ee9747e20'",",","'UId':'8b15b2dd-95b7-4075-8cb9-63831db4f74a'",",'Col':",COLUMN(BCDanhMucDauTu_06029!G26),",'Row':",ROW(BCDanhMucDauTu_06029!G26),",","'ColDynamic':",COLUMN(BCDanhMucDauTu_06029!G27),",","'RowDynamic':",ROW(BCDanhMucDauTu_06029!G27),",","'Format':'numberic'",",'Value':'",SUBSTITUTE(BCDanhMucDauTu_06029!G26,"'","\'"),"','TargetCode':''}")</f>
        <v>{'SheetId':'1deb9a6e-dc5a-4908-87cc-034ee9747e20','UId':'8b15b2dd-95b7-4075-8cb9-63831db4f74a','Col':7,'Row':26,'ColDynamic':7,'RowDynamic':27,'Format':'numberic','Value':'0.762349938427547','TargetCode':''}</v>
      </c>
    </row>
    <row r="314" spans="1:1" x14ac:dyDescent="0.2">
      <c r="A314" t="str">
        <f>CONCATENATE("{'SheetId':'1deb9a6e-dc5a-4908-87cc-034ee9747e20'",",","'UId':'fe496e11-6071-47ac-9042-fb59341ce9d3'",",'Col':",COLUMN(BCDanhMucDauTu_06029!D27),",'Row':",ROW(BCDanhMucDauTu_06029!D27),",","'Format':'numberic'",",'Value':'",SUBSTITUTE(BCDanhMucDauTu_06029!D27,"'","\'"),"','TargetCode':''}")</f>
        <v>{'SheetId':'1deb9a6e-dc5a-4908-87cc-034ee9747e20','UId':'fe496e11-6071-47ac-9042-fb59341ce9d3','Col':4,'Row':27,'Format':'numberic','Value':' ','TargetCode':''}</v>
      </c>
    </row>
    <row r="315" spans="1:1" x14ac:dyDescent="0.2">
      <c r="A315" t="str">
        <f>CONCATENATE("{'SheetId':'1deb9a6e-dc5a-4908-87cc-034ee9747e20'",",","'UId':'8f08a933-d633-4287-845a-9819dc196996'",",'Col':",COLUMN(BCDanhMucDauTu_06029!E27),",'Row':",ROW(BCDanhMucDauTu_06029!E27),",","'Format':'numberic'",",'Value':'",SUBSTITUTE(BCDanhMucDauTu_06029!E27,"'","\'"),"','TargetCode':''}")</f>
        <v>{'SheetId':'1deb9a6e-dc5a-4908-87cc-034ee9747e20','UId':'8f08a933-d633-4287-845a-9819dc196996','Col':5,'Row':27,'Format':'numberic','Value':' ','TargetCode':''}</v>
      </c>
    </row>
    <row r="316" spans="1:1" x14ac:dyDescent="0.2">
      <c r="A316" t="str">
        <f>CONCATENATE("{'SheetId':'1deb9a6e-dc5a-4908-87cc-034ee9747e20'",",","'UId':'dad551f4-82a6-49f9-9019-06cb4c328a89'",",'Col':",COLUMN(BCDanhMucDauTu_06029!F27),",'Row':",ROW(BCDanhMucDauTu_06029!F27),",","'Format':'numberic'",",'Value':'",SUBSTITUTE(BCDanhMucDauTu_06029!F27,"'","\'"),"','TargetCode':''}")</f>
        <v>{'SheetId':'1deb9a6e-dc5a-4908-87cc-034ee9747e20','UId':'dad551f4-82a6-49f9-9019-06cb4c328a89','Col':6,'Row':27,'Format':'numberic','Value':' ','TargetCode':''}</v>
      </c>
    </row>
    <row r="317" spans="1:1" x14ac:dyDescent="0.2">
      <c r="A317" t="str">
        <f>CONCATENATE("{'SheetId':'1deb9a6e-dc5a-4908-87cc-034ee9747e20'",",","'UId':'7bf94847-0bfe-4d96-ab7a-1ce79d9343f5'",",'Col':",COLUMN(BCDanhMucDauTu_06029!G27),",'Row':",ROW(BCDanhMucDauTu_06029!G27),",","'Format':'numberic'",",'Value':'",SUBSTITUTE(BCDanhMucDauTu_06029!G27,"'","\'"),"','TargetCode':''}")</f>
        <v>{'SheetId':'1deb9a6e-dc5a-4908-87cc-034ee9747e20','UId':'7bf94847-0bfe-4d96-ab7a-1ce79d9343f5','Col':7,'Row':27,'Format':'numberic','Value':'','TargetCode':''}</v>
      </c>
    </row>
    <row r="318" spans="1:1" x14ac:dyDescent="0.2">
      <c r="A318" t="str">
        <f>CONCATENATE("{'SheetId':'1deb9a6e-dc5a-4908-87cc-034ee9747e20'",",","'UId':'55eed474-1147-4da3-9086-9e821874c0a4'",",'Col':",COLUMN(BCDanhMucDauTu_06029!A29),",'Row':",ROW(BCDanhMucDauTu_06029!A29),",","'ColDynamic':",COLUMN(BCDanhMucDauTu_06029!A32),",","'RowDynamic':",ROW(BCDanhMucDauTu_06029!A32),",","'Format':'numberic'",",'Value':'",SUBSTITUTE(BCDanhMucDauTu_06029!A29,"'","\'"),"','TargetCode':''}")</f>
        <v>{'SheetId':'1deb9a6e-dc5a-4908-87cc-034ee9747e20','UId':'55eed474-1147-4da3-9086-9e821874c0a4','Col':1,'Row':29,'ColDynamic':1,'RowDynamic':32,'Format':'numberic','Value':' ','TargetCode':''}</v>
      </c>
    </row>
    <row r="319" spans="1:1" x14ac:dyDescent="0.2">
      <c r="A319" t="str">
        <f>CONCATENATE("{'SheetId':'1deb9a6e-dc5a-4908-87cc-034ee9747e20'",",","'UId':'1c32b7bf-2ca1-44a0-8279-a8f01d6b7249'",",'Col':",COLUMN(BCDanhMucDauTu_06029!B29),",'Row':",ROW(BCDanhMucDauTu_06029!B29),",","'ColDynamic':",COLUMN(BCDanhMucDauTu_06029!B32),",","'RowDynamic':",ROW(BCDanhMucDauTu_06029!B32),",","'Format':'string'",",'Value':'",SUBSTITUTE(BCDanhMucDauTu_06029!B29,"'","\'"),"','TargetCode':''}")</f>
        <v>{'SheetId':'1deb9a6e-dc5a-4908-87cc-034ee9747e20','UId':'1c32b7bf-2ca1-44a0-8279-a8f01d6b7249','Col':2,'Row':29,'ColDynamic':2,'RowDynamic':32,'Format':'string','Value':'Tổng','TargetCode':''}</v>
      </c>
    </row>
    <row r="320" spans="1:1" x14ac:dyDescent="0.2">
      <c r="A320" t="str">
        <f>CONCATENATE("{'SheetId':'1deb9a6e-dc5a-4908-87cc-034ee9747e20'",",","'UId':'f6a0865a-7cc4-4bd5-9c41-171ccfbe8908'",",'Col':",COLUMN(BCDanhMucDauTu_06029!C29),",'Row':",ROW(BCDanhMucDauTu_06029!C29),",","'ColDynamic':",COLUMN(BCDanhMucDauTu_06029!C32),",","'RowDynamic':",ROW(BCDanhMucDauTu_06029!C32),",","'Format':'numberic'",",'Value':'",SUBSTITUTE(BCDanhMucDauTu_06029!C29,"'","\'"),"','TargetCode':''}")</f>
        <v>{'SheetId':'1deb9a6e-dc5a-4908-87cc-034ee9747e20','UId':'f6a0865a-7cc4-4bd5-9c41-171ccfbe8908','Col':3,'Row':29,'ColDynamic':3,'RowDynamic':32,'Format':'numberic','Value':'2254','TargetCode':''}</v>
      </c>
    </row>
    <row r="321" spans="1:1" x14ac:dyDescent="0.2">
      <c r="A321" t="str">
        <f>CONCATENATE("{'SheetId':'1deb9a6e-dc5a-4908-87cc-034ee9747e20'",",","'UId':'26677bc1-4784-4b02-a8da-eb1a17958c29'",",'Col':",COLUMN(BCDanhMucDauTu_06029!D29),",'Row':",ROW(BCDanhMucDauTu_06029!D29),",","'ColDynamic':",COLUMN(BCDanhMucDauTu_06029!D32),",","'RowDynamic':",ROW(BCDanhMucDauTu_06029!D32),",","'Format':'numberic'",",'Value':'",SUBSTITUTE(BCDanhMucDauTu_06029!D29,"'","\'"),"','TargetCode':''}")</f>
        <v>{'SheetId':'1deb9a6e-dc5a-4908-87cc-034ee9747e20','UId':'26677bc1-4784-4b02-a8da-eb1a17958c29','Col':4,'Row':29,'ColDynamic':4,'RowDynamic':32,'Format':'numberic','Value':' ','TargetCode':''}</v>
      </c>
    </row>
    <row r="322" spans="1:1" x14ac:dyDescent="0.2">
      <c r="A322" t="str">
        <f>CONCATENATE("{'SheetId':'1deb9a6e-dc5a-4908-87cc-034ee9747e20'",",","'UId':'8088aec8-68fc-443f-8fce-4f1788e831ff'",",'Col':",COLUMN(BCDanhMucDauTu_06029!E29),",'Row':",ROW(BCDanhMucDauTu_06029!E29),",","'ColDynamic':",COLUMN(BCDanhMucDauTu_06029!E32),",","'RowDynamic':",ROW(BCDanhMucDauTu_06029!E32),",","'Format':'numberic'",",'Value':'",SUBSTITUTE(BCDanhMucDauTu_06029!E29,"'","\'"),"','TargetCode':''}")</f>
        <v>{'SheetId':'1deb9a6e-dc5a-4908-87cc-034ee9747e20','UId':'8088aec8-68fc-443f-8fce-4f1788e831ff','Col':5,'Row':29,'ColDynamic':5,'RowDynamic':32,'Format':'numberic','Value':' ','TargetCode':''}</v>
      </c>
    </row>
    <row r="323" spans="1:1" x14ac:dyDescent="0.2">
      <c r="A323" t="str">
        <f>CONCATENATE("{'SheetId':'1deb9a6e-dc5a-4908-87cc-034ee9747e20'",",","'UId':'109895da-3858-4d8d-ab90-543bcf58b23e'",",'Col':",COLUMN(BCDanhMucDauTu_06029!F29),",'Row':",ROW(BCDanhMucDauTu_06029!F29),",","'ColDynamic':",COLUMN(BCDanhMucDauTu_06029!F32),",","'RowDynamic':",ROW(BCDanhMucDauTu_06029!F32),",","'Format':'numberic'",",'Value':'",SUBSTITUTE(BCDanhMucDauTu_06029!F29,"'","\'"),"','TargetCode':''}")</f>
        <v>{'SheetId':'1deb9a6e-dc5a-4908-87cc-034ee9747e20','UId':'109895da-3858-4d8d-ab90-543bcf58b23e','Col':6,'Row':29,'ColDynamic':6,'RowDynamic':32,'Format':'numberic','Value':' ','TargetCode':''}</v>
      </c>
    </row>
    <row r="324" spans="1:1" x14ac:dyDescent="0.2">
      <c r="A324" t="str">
        <f>CONCATENATE("{'SheetId':'1deb9a6e-dc5a-4908-87cc-034ee9747e20'",",","'UId':'b12319f9-b486-4e3c-968f-635c2693280b'",",'Col':",COLUMN(BCDanhMucDauTu_06029!G29),",'Row':",ROW(BCDanhMucDauTu_06029!G29),",","'ColDynamic':",COLUMN(BCDanhMucDauTu_06029!G32),",","'RowDynamic':",ROW(BCDanhMucDauTu_06029!G32),",","'Format':'numberic'",",'Value':'",SUBSTITUTE(BCDanhMucDauTu_06029!G29,"'","\'"),"','TargetCode':''}")</f>
        <v>{'SheetId':'1deb9a6e-dc5a-4908-87cc-034ee9747e20','UId':'b12319f9-b486-4e3c-968f-635c2693280b','Col':7,'Row':29,'ColDynamic':7,'RowDynamic':32,'Format':'numberic','Value':'','TargetCode':''}</v>
      </c>
    </row>
    <row r="325" spans="1:1" x14ac:dyDescent="0.2">
      <c r="A325" t="str">
        <f>CONCATENATE("{'SheetId':'1deb9a6e-dc5a-4908-87cc-034ee9747e20'",",","'UId':'740ad2fc-8f8c-4571-bfbb-d73a204a23fa'",",'Col':",COLUMN(BCDanhMucDauTu_06029!D30),",'Row':",ROW(BCDanhMucDauTu_06029!D30),",","'Format':'numberic'",",'Value':'",SUBSTITUTE(BCDanhMucDauTu_06029!D30,"'","\'"),"','TargetCode':''}")</f>
        <v>{'SheetId':'1deb9a6e-dc5a-4908-87cc-034ee9747e20','UId':'740ad2fc-8f8c-4571-bfbb-d73a204a23fa','Col':4,'Row':30,'Format':'numberic','Value':'2458745','TargetCode':''}</v>
      </c>
    </row>
    <row r="326" spans="1:1" x14ac:dyDescent="0.2">
      <c r="A326" t="str">
        <f>CONCATENATE("{'SheetId':'1deb9a6e-dc5a-4908-87cc-034ee9747e20'",",","'UId':'41643327-c3cb-4259-acbc-d10c8c939580'",",'Col':",COLUMN(BCDanhMucDauTu_06029!E30),",'Row':",ROW(BCDanhMucDauTu_06029!E30),",","'Format':'numberic'",",'Value':'",SUBSTITUTE(BCDanhMucDauTu_06029!E30,"'","\'"),"','TargetCode':''}")</f>
        <v>{'SheetId':'1deb9a6e-dc5a-4908-87cc-034ee9747e20','UId':'41643327-c3cb-4259-acbc-d10c8c939580','Col':5,'Row':30,'Format':'numberic','Value':'','TargetCode':''}</v>
      </c>
    </row>
    <row r="327" spans="1:1" x14ac:dyDescent="0.2">
      <c r="A327" t="str">
        <f>CONCATENATE("{'SheetId':'1deb9a6e-dc5a-4908-87cc-034ee9747e20'",",","'UId':'d007d564-0a98-45f4-94c4-a2e4056245bc'",",'Col':",COLUMN(BCDanhMucDauTu_06029!F30),",'Row':",ROW(BCDanhMucDauTu_06029!F30),",","'Format':'numberic'",",'Value':'",SUBSTITUTE(BCDanhMucDauTu_06029!F30,"'","\'"),"','TargetCode':''}")</f>
        <v>{'SheetId':'1deb9a6e-dc5a-4908-87cc-034ee9747e20','UId':'d007d564-0a98-45f4-94c4-a2e4056245bc','Col':6,'Row':30,'Format':'numberic','Value':'246174243989','TargetCode':''}</v>
      </c>
    </row>
    <row r="328" spans="1:1" x14ac:dyDescent="0.2">
      <c r="A328" t="str">
        <f>CONCATENATE("{'SheetId':'1deb9a6e-dc5a-4908-87cc-034ee9747e20'",",","'UId':'87b8e950-d5f9-45b4-8cfb-d8108dd16f8f'",",'Col':",COLUMN(BCDanhMucDauTu_06029!G30),",'Row':",ROW(BCDanhMucDauTu_06029!G30),",","'Format':'numberic'",",'Value':'",SUBSTITUTE(BCDanhMucDauTu_06029!G30,"'","\'"),"','TargetCode':''}")</f>
        <v>{'SheetId':'1deb9a6e-dc5a-4908-87cc-034ee9747e20','UId':'87b8e950-d5f9-45b4-8cfb-d8108dd16f8f','Col':7,'Row':30,'Format':'numberic','Value':'0.762349938427547','TargetCode':''}</v>
      </c>
    </row>
    <row r="329" spans="1:1" x14ac:dyDescent="0.2">
      <c r="A329" t="str">
        <f>CONCATENATE("{'SheetId':'1deb9a6e-dc5a-4908-87cc-034ee9747e20'",",","'UId':'70e2406f-94eb-466f-8d09-837ad44a449c'",",'Col':",COLUMN(BCDanhMucDauTu_06029!D31),",'Row':",ROW(BCDanhMucDauTu_06029!D31),",","'Format':'numberic'",",'Value':'",SUBSTITUTE(BCDanhMucDauTu_06029!D31,"'","\'"),"','TargetCode':''}")</f>
        <v>{'SheetId':'1deb9a6e-dc5a-4908-87cc-034ee9747e20','UId':'70e2406f-94eb-466f-8d09-837ad44a449c','Col':4,'Row':31,'Format':'numberic','Value':' ','TargetCode':''}</v>
      </c>
    </row>
    <row r="330" spans="1:1" x14ac:dyDescent="0.2">
      <c r="A330" t="str">
        <f>CONCATENATE("{'SheetId':'1deb9a6e-dc5a-4908-87cc-034ee9747e20'",",","'UId':'d0c68994-6723-45f4-a51b-ec4a1f1cb761'",",'Col':",COLUMN(BCDanhMucDauTu_06029!E31),",'Row':",ROW(BCDanhMucDauTu_06029!E31),",","'Format':'numberic'",",'Value':'",SUBSTITUTE(BCDanhMucDauTu_06029!E31,"'","\'"),"','TargetCode':''}")</f>
        <v>{'SheetId':'1deb9a6e-dc5a-4908-87cc-034ee9747e20','UId':'d0c68994-6723-45f4-a51b-ec4a1f1cb761','Col':5,'Row':31,'Format':'numberic','Value':' ','TargetCode':''}</v>
      </c>
    </row>
    <row r="331" spans="1:1" x14ac:dyDescent="0.2">
      <c r="A331" t="str">
        <f>CONCATENATE("{'SheetId':'1deb9a6e-dc5a-4908-87cc-034ee9747e20'",",","'UId':'6c78638c-c601-49bf-a9e5-d48c4258eadd'",",'Col':",COLUMN(BCDanhMucDauTu_06029!F31),",'Row':",ROW(BCDanhMucDauTu_06029!F31),",","'Format':'numberic'",",'Value':'",SUBSTITUTE(BCDanhMucDauTu_06029!F31,"'","\'"),"','TargetCode':''}")</f>
        <v>{'SheetId':'1deb9a6e-dc5a-4908-87cc-034ee9747e20','UId':'6c78638c-c601-49bf-a9e5-d48c4258eadd','Col':6,'Row':31,'Format':'numberic','Value':' ','TargetCode':''}</v>
      </c>
    </row>
    <row r="332" spans="1:1" x14ac:dyDescent="0.2">
      <c r="A332" t="str">
        <f>CONCATENATE("{'SheetId':'1deb9a6e-dc5a-4908-87cc-034ee9747e20'",",","'UId':'bb82eed3-a7c3-4954-be20-20a9717d4026'",",'Col':",COLUMN(BCDanhMucDauTu_06029!G31),",'Row':",ROW(BCDanhMucDauTu_06029!G31),",","'Format':'numberic'",",'Value':'",SUBSTITUTE(BCDanhMucDauTu_06029!G31,"'","\'"),"','TargetCode':''}")</f>
        <v>{'SheetId':'1deb9a6e-dc5a-4908-87cc-034ee9747e20','UId':'bb82eed3-a7c3-4954-be20-20a9717d4026','Col':7,'Row':31,'Format':'numberic','Value':'','TargetCode':''}</v>
      </c>
    </row>
    <row r="333" spans="1:1" x14ac:dyDescent="0.2">
      <c r="A333" t="str">
        <f>CONCATENATE("{'SheetId':'1deb9a6e-dc5a-4908-87cc-034ee9747e20'",",","'UId':'4fe6fd2f-049f-4c3b-a78b-58fd08d62d7d'",",'Col':",COLUMN(BCDanhMucDauTu_06029!A33),",'Row':",ROW(BCDanhMucDauTu_06029!A33),",","'ColDynamic':",COLUMN(BCDanhMucDauTu_06029!A36),",","'RowDynamic':",ROW(BCDanhMucDauTu_06029!A36),",","'Format':'numberic'",",'Value':'",SUBSTITUTE(BCDanhMucDauTu_06029!A33,"'","\'"),"','TargetCode':''}")</f>
        <v>{'SheetId':'1deb9a6e-dc5a-4908-87cc-034ee9747e20','UId':'4fe6fd2f-049f-4c3b-a78b-58fd08d62d7d','Col':1,'Row':33,'ColDynamic':1,'RowDynamic':36,'Format':'numberic','Value':' ','TargetCode':''}</v>
      </c>
    </row>
    <row r="334" spans="1:1" x14ac:dyDescent="0.2">
      <c r="A334" t="str">
        <f>CONCATENATE("{'SheetId':'1deb9a6e-dc5a-4908-87cc-034ee9747e20'",",","'UId':'21737fa5-5263-466a-9802-c554ec94ffeb'",",'Col':",COLUMN(BCDanhMucDauTu_06029!B33),",'Row':",ROW(BCDanhMucDauTu_06029!B33),",","'ColDynamic':",COLUMN(BCDanhMucDauTu_06029!B36),",","'RowDynamic':",ROW(BCDanhMucDauTu_06029!B36),",","'Format':'string'",",'Value':'",SUBSTITUTE(BCDanhMucDauTu_06029!B33,"'","\'"),"','TargetCode':''}")</f>
        <v>{'SheetId':'1deb9a6e-dc5a-4908-87cc-034ee9747e20','UId':'21737fa5-5263-466a-9802-c554ec94ffeb','Col':2,'Row':33,'ColDynamic':2,'RowDynamic':36,'Format':'string','Value':'Tổng','TargetCode':''}</v>
      </c>
    </row>
    <row r="335" spans="1:1" x14ac:dyDescent="0.2">
      <c r="A335" t="str">
        <f>CONCATENATE("{'SheetId':'1deb9a6e-dc5a-4908-87cc-034ee9747e20'",",","'UId':'b1780ae8-e3e9-4d68-b8e3-06dc22233b5c'",",'Col':",COLUMN(BCDanhMucDauTu_06029!C33),",'Row':",ROW(BCDanhMucDauTu_06029!C33),",","'ColDynamic':",COLUMN(BCDanhMucDauTu_06029!C36),",","'RowDynamic':",ROW(BCDanhMucDauTu_06029!C36),",","'Format':'numberic'",",'Value':'",SUBSTITUTE(BCDanhMucDauTu_06029!C33,"'","\'"),"','TargetCode':''}")</f>
        <v>{'SheetId':'1deb9a6e-dc5a-4908-87cc-034ee9747e20','UId':'b1780ae8-e3e9-4d68-b8e3-06dc22233b5c','Col':3,'Row':33,'ColDynamic':3,'RowDynamic':36,'Format':'numberic','Value':'2257','TargetCode':''}</v>
      </c>
    </row>
    <row r="336" spans="1:1" x14ac:dyDescent="0.2">
      <c r="A336" t="str">
        <f>CONCATENATE("{'SheetId':'1deb9a6e-dc5a-4908-87cc-034ee9747e20'",",","'UId':'fd0c415a-d2bc-42ee-b389-414f8400dae8'",",'Col':",COLUMN(BCDanhMucDauTu_06029!D33),",'Row':",ROW(BCDanhMucDauTu_06029!D33),",","'ColDynamic':",COLUMN(BCDanhMucDauTu_06029!D36),",","'RowDynamic':",ROW(BCDanhMucDauTu_06029!D36),",","'Format':'numberic'",",'Value':'",SUBSTITUTE(BCDanhMucDauTu_06029!D33,"'","\'"),"','TargetCode':''}")</f>
        <v>{'SheetId':'1deb9a6e-dc5a-4908-87cc-034ee9747e20','UId':'fd0c415a-d2bc-42ee-b389-414f8400dae8','Col':4,'Row':33,'ColDynamic':4,'RowDynamic':36,'Format':'numberic','Value':'                                               ','TargetCode':''}</v>
      </c>
    </row>
    <row r="337" spans="1:1" x14ac:dyDescent="0.2">
      <c r="A337" t="str">
        <f>CONCATENATE("{'SheetId':'1deb9a6e-dc5a-4908-87cc-034ee9747e20'",",","'UId':'816243e8-9c85-4ba1-805c-371f6b4844e4'",",'Col':",COLUMN(BCDanhMucDauTu_06029!E33),",'Row':",ROW(BCDanhMucDauTu_06029!E33),",","'ColDynamic':",COLUMN(BCDanhMucDauTu_06029!E36),",","'RowDynamic':",ROW(BCDanhMucDauTu_06029!E36),",","'Format':'numberic'",",'Value':'",SUBSTITUTE(BCDanhMucDauTu_06029!E33,"'","\'"),"','TargetCode':''}")</f>
        <v>{'SheetId':'1deb9a6e-dc5a-4908-87cc-034ee9747e20','UId':'816243e8-9c85-4ba1-805c-371f6b4844e4','Col':5,'Row':33,'ColDynamic':5,'RowDynamic':36,'Format':'numberic','Value':'                                               ','TargetCode':''}</v>
      </c>
    </row>
    <row r="338" spans="1:1" x14ac:dyDescent="0.2">
      <c r="A338" t="str">
        <f>CONCATENATE("{'SheetId':'1deb9a6e-dc5a-4908-87cc-034ee9747e20'",",","'UId':'2efa8183-1804-400f-919b-54e0d328e017'",",'Col':",COLUMN(BCDanhMucDauTu_06029!F33),",'Row':",ROW(BCDanhMucDauTu_06029!F33),",","'ColDynamic':",COLUMN(BCDanhMucDauTu_06029!F36),",","'RowDynamic':",ROW(BCDanhMucDauTu_06029!F36),",","'Format':'numberic'",",'Value':'",SUBSTITUTE(BCDanhMucDauTu_06029!F33,"'","\'"),"','TargetCode':''}")</f>
        <v>{'SheetId':'1deb9a6e-dc5a-4908-87cc-034ee9747e20','UId':'2efa8183-1804-400f-919b-54e0d328e017','Col':6,'Row':33,'ColDynamic':6,'RowDynamic':36,'Format':'numberic','Value':'9052286965','TargetCode':''}</v>
      </c>
    </row>
    <row r="339" spans="1:1" x14ac:dyDescent="0.2">
      <c r="A339" t="str">
        <f>CONCATENATE("{'SheetId':'1deb9a6e-dc5a-4908-87cc-034ee9747e20'",",","'UId':'890ca93f-4ffa-4063-bc4e-3ca8427d321f'",",'Col':",COLUMN(BCDanhMucDauTu_06029!G33),",'Row':",ROW(BCDanhMucDauTu_06029!G33),",","'ColDynamic':",COLUMN(BCDanhMucDauTu_06029!G36),",","'RowDynamic':",ROW(BCDanhMucDauTu_06029!G36),",","'Format':'numberic'",",'Value':'",SUBSTITUTE(BCDanhMucDauTu_06029!G33,"'","\'"),"','TargetCode':''}")</f>
        <v>{'SheetId':'1deb9a6e-dc5a-4908-87cc-034ee9747e20','UId':'890ca93f-4ffa-4063-bc4e-3ca8427d321f','Col':7,'Row':33,'ColDynamic':7,'RowDynamic':36,'Format':'numberic','Value':'0.0280330318012659','TargetCode':''}</v>
      </c>
    </row>
    <row r="340" spans="1:1" x14ac:dyDescent="0.2">
      <c r="A340" t="str">
        <f>CONCATENATE("{'SheetId':'1deb9a6e-dc5a-4908-87cc-034ee9747e20'",",","'UId':'df249e66-a9ea-45a2-9c76-d51aecb2379d'",",'Col':",COLUMN(BCDanhMucDauTu_06029!D34),",'Row':",ROW(BCDanhMucDauTu_06029!D34),",","'Format':'numberic'",",'Value':'",SUBSTITUTE(BCDanhMucDauTu_06029!D34,"'","\'"),"','TargetCode':''}")</f>
        <v>{'SheetId':'1deb9a6e-dc5a-4908-87cc-034ee9747e20','UId':'df249e66-a9ea-45a2-9c76-d51aecb2379d','Col':4,'Row':34,'Format':'numberic','Value':' ','TargetCode':''}</v>
      </c>
    </row>
    <row r="341" spans="1:1" x14ac:dyDescent="0.2">
      <c r="A341" t="str">
        <f>CONCATENATE("{'SheetId':'1deb9a6e-dc5a-4908-87cc-034ee9747e20'",",","'UId':'a81df1b4-0c26-4bbd-9a9d-27dc4b538b2c'",",'Col':",COLUMN(BCDanhMucDauTu_06029!E34),",'Row':",ROW(BCDanhMucDauTu_06029!E34),",","'Format':'numberic'",",'Value':'",SUBSTITUTE(BCDanhMucDauTu_06029!E34,"'","\'"),"','TargetCode':''}")</f>
        <v>{'SheetId':'1deb9a6e-dc5a-4908-87cc-034ee9747e20','UId':'a81df1b4-0c26-4bbd-9a9d-27dc4b538b2c','Col':5,'Row':34,'Format':'numberic','Value':' ','TargetCode':''}</v>
      </c>
    </row>
    <row r="342" spans="1:1" x14ac:dyDescent="0.2">
      <c r="A342" t="str">
        <f>CONCATENATE("{'SheetId':'1deb9a6e-dc5a-4908-87cc-034ee9747e20'",",","'UId':'4a9e3616-ca24-464d-b5e2-89b07d4dab94'",",'Col':",COLUMN(BCDanhMucDauTu_06029!F34),",'Row':",ROW(BCDanhMucDauTu_06029!F34),",","'Format':'numberic'",",'Value':'",SUBSTITUTE(BCDanhMucDauTu_06029!F34,"'","\'"),"','TargetCode':''}")</f>
        <v>{'SheetId':'1deb9a6e-dc5a-4908-87cc-034ee9747e20','UId':'4a9e3616-ca24-464d-b5e2-89b07d4dab94','Col':6,'Row':34,'Format':'numberic','Value':' ','TargetCode':''}</v>
      </c>
    </row>
    <row r="343" spans="1:1" x14ac:dyDescent="0.2">
      <c r="A343" t="str">
        <f>CONCATENATE("{'SheetId':'1deb9a6e-dc5a-4908-87cc-034ee9747e20'",",","'UId':'4cbb5dbb-7a56-4367-b451-172c5d9fc088'",",'Col':",COLUMN(BCDanhMucDauTu_06029!G34),",'Row':",ROW(BCDanhMucDauTu_06029!G34),",","'Format':'numberic'",",'Value':'",SUBSTITUTE(BCDanhMucDauTu_06029!G34,"'","\'"),"','TargetCode':''}")</f>
        <v>{'SheetId':'1deb9a6e-dc5a-4908-87cc-034ee9747e20','UId':'4cbb5dbb-7a56-4367-b451-172c5d9fc088','Col':7,'Row':34,'Format':'numberic','Value':'','TargetCode':''}</v>
      </c>
    </row>
    <row r="344" spans="1:1" x14ac:dyDescent="0.2">
      <c r="A344" t="str">
        <f>CONCATENATE("{'SheetId':'1deb9a6e-dc5a-4908-87cc-034ee9747e20'",",","'UId':'70357de6-0706-48a2-a361-da95bcaa1827'",",'Col':",COLUMN(BCDanhMucDauTu_06029!D35),",'Row':",ROW(BCDanhMucDauTu_06029!D35),",","'Format':'numberic'",",'Value':'",SUBSTITUTE(BCDanhMucDauTu_06029!D35,"'","\'"),"','TargetCode':''}")</f>
        <v>{'SheetId':'1deb9a6e-dc5a-4908-87cc-034ee9747e20','UId':'70357de6-0706-48a2-a361-da95bcaa1827','Col':4,'Row':35,'Format':'numberic','Value':' ','TargetCode':''}</v>
      </c>
    </row>
    <row r="345" spans="1:1" x14ac:dyDescent="0.2">
      <c r="A345" t="str">
        <f>CONCATENATE("{'SheetId':'1deb9a6e-dc5a-4908-87cc-034ee9747e20'",",","'UId':'4f148c59-190d-4dad-aff9-126f4ce81c6d'",",'Col':",COLUMN(BCDanhMucDauTu_06029!E35),",'Row':",ROW(BCDanhMucDauTu_06029!E35),",","'Format':'numberic'",",'Value':'",SUBSTITUTE(BCDanhMucDauTu_06029!E35,"'","\'"),"','TargetCode':''}")</f>
        <v>{'SheetId':'1deb9a6e-dc5a-4908-87cc-034ee9747e20','UId':'4f148c59-190d-4dad-aff9-126f4ce81c6d','Col':5,'Row':35,'Format':'numberic','Value':' ','TargetCode':''}</v>
      </c>
    </row>
    <row r="346" spans="1:1" x14ac:dyDescent="0.2">
      <c r="A346" t="str">
        <f>CONCATENATE("{'SheetId':'1deb9a6e-dc5a-4908-87cc-034ee9747e20'",",","'UId':'6ba9d2bf-7322-4bb6-be73-05a728f53c5a'",",'Col':",COLUMN(BCDanhMucDauTu_06029!F35),",'Row':",ROW(BCDanhMucDauTu_06029!F35),",","'Format':'numberic'",",'Value':'",SUBSTITUTE(BCDanhMucDauTu_06029!F35,"'","\'"),"','TargetCode':''}")</f>
        <v>{'SheetId':'1deb9a6e-dc5a-4908-87cc-034ee9747e20','UId':'6ba9d2bf-7322-4bb6-be73-05a728f53c5a','Col':6,'Row':35,'Format':'numberic','Value':'6700627530','TargetCode':''}</v>
      </c>
    </row>
    <row r="347" spans="1:1" x14ac:dyDescent="0.2">
      <c r="A347" t="str">
        <f>CONCATENATE("{'SheetId':'1deb9a6e-dc5a-4908-87cc-034ee9747e20'",",","'UId':'cad08826-aed0-458d-a3df-563ee1ca2782'",",'Col':",COLUMN(BCDanhMucDauTu_06029!G35),",'Row':",ROW(BCDanhMucDauTu_06029!G35),",","'Format':'numberic'",",'Value':'",SUBSTITUTE(BCDanhMucDauTu_06029!G35,"'","\'"),"','TargetCode':''}")</f>
        <v>{'SheetId':'1deb9a6e-dc5a-4908-87cc-034ee9747e20','UId':'cad08826-aed0-458d-a3df-563ee1ca2782','Col':7,'Row':35,'Format':'numberic','Value':'0.020750436366323','TargetCode':''}</v>
      </c>
    </row>
    <row r="348" spans="1:1" x14ac:dyDescent="0.2">
      <c r="A348" t="str">
        <f>CONCATENATE("{'SheetId':'1deb9a6e-dc5a-4908-87cc-034ee9747e20'",",","'UId':'26452794-e0d2-44f2-8c51-7f5465fbf4cf'",",'Col':",COLUMN(BCDanhMucDauTu_06029!A37),",'Row':",ROW(BCDanhMucDauTu_06029!A37),",","'ColDynamic':",COLUMN(BCDanhMucDauTu_06029!A34),",","'RowDynamic':",ROW(BCDanhMucDauTu_06029!A34),",","'Format':'string'",",'Value':'",SUBSTITUTE(BCDanhMucDauTu_06029!A37,"'","\'"),"','TargetCode':''}")</f>
        <v>{'SheetId':'1deb9a6e-dc5a-4908-87cc-034ee9747e20','UId':'26452794-e0d2-44f2-8c51-7f5465fbf4cf','Col':1,'Row':37,'ColDynamic':1,'RowDynamic':34,'Format':'string','Value':' ','TargetCode':''}</v>
      </c>
    </row>
    <row r="349" spans="1:1" x14ac:dyDescent="0.2">
      <c r="A349" t="str">
        <f>CONCATENATE("{'SheetId':'1deb9a6e-dc5a-4908-87cc-034ee9747e20'",",","'UId':'9b14eff9-5e45-4cf1-9494-0604b89ed28b'",",'Col':",COLUMN(BCDanhMucDauTu_06029!B37),",'Row':",ROW(BCDanhMucDauTu_06029!B37),",","'ColDynamic':",COLUMN(BCDanhMucDauTu_06029!B34),",","'RowDynamic':",ROW(BCDanhMucDauTu_06029!B34),",","'Format':'string'",",'Value':'",SUBSTITUTE(BCDanhMucDauTu_06029!B37,"'","\'"),"','TargetCode':''}")</f>
        <v>{'SheetId':'1deb9a6e-dc5a-4908-87cc-034ee9747e20','UId':'9b14eff9-5e45-4cf1-9494-0604b89ed28b','Col':2,'Row':37,'ColDynamic':2,'RowDynamic':34,'Format':'string','Value':'Tiền gửi ngân hàng dưới 3 tháng','TargetCode':''}</v>
      </c>
    </row>
    <row r="350" spans="1:1" x14ac:dyDescent="0.2">
      <c r="A350" t="str">
        <f>CONCATENATE("{'SheetId':'1deb9a6e-dc5a-4908-87cc-034ee9747e20'",",","'UId':'8d66f097-23e3-4ef9-8131-e5ac52c6b32f'",",'Col':",COLUMN(BCDanhMucDauTu_06029!C37),",'Row':",ROW(BCDanhMucDauTu_06029!C37),",","'ColDynamic':",COLUMN(BCDanhMucDauTu_06029!C34),",","'RowDynamic':",ROW(BCDanhMucDauTu_06029!C34),",","'Format':'string'",",'Value':'",SUBSTITUTE(BCDanhMucDauTu_06029!C37,"'","\'"),"','TargetCode':''}")</f>
        <v>{'SheetId':'1deb9a6e-dc5a-4908-87cc-034ee9747e20','UId':'8d66f097-23e3-4ef9-8131-e5ac52c6b32f','Col':3,'Row':37,'ColDynamic':3,'RowDynamic':34,'Format':'string','Value':'2260','TargetCode':''}</v>
      </c>
    </row>
    <row r="351" spans="1:1" x14ac:dyDescent="0.2">
      <c r="A351" t="str">
        <f>CONCATENATE("{'SheetId':'1deb9a6e-dc5a-4908-87cc-034ee9747e20'",",","'UId':'ead9614a-658c-4220-bedf-ca1bfba113ca'",",'Col':",COLUMN(BCDanhMucDauTu_06029!D37),",'Row':",ROW(BCDanhMucDauTu_06029!D37),",","'ColDynamic':",COLUMN(BCDanhMucDauTu_06029!D34),",","'RowDynamic':",ROW(BCDanhMucDauTu_06029!D34),",","'Format':'numberic'",",'Value':'",SUBSTITUTE(BCDanhMucDauTu_06029!D37,"'","\'"),"','TargetCode':''}")</f>
        <v>{'SheetId':'1deb9a6e-dc5a-4908-87cc-034ee9747e20','UId':'ead9614a-658c-4220-bedf-ca1bfba113ca','Col':4,'Row':37,'ColDynamic':4,'RowDynamic':34,'Format':'numberic','Value':' ','TargetCode':''}</v>
      </c>
    </row>
    <row r="352" spans="1:1" x14ac:dyDescent="0.2">
      <c r="A352" t="str">
        <f>CONCATENATE("{'SheetId':'1deb9a6e-dc5a-4908-87cc-034ee9747e20'",",","'UId':'4fdfc09c-5e5b-40ad-b617-c48d140e6fbc'",",'Col':",COLUMN(BCDanhMucDauTu_06029!E37),",'Row':",ROW(BCDanhMucDauTu_06029!E37),",","'ColDynamic':",COLUMN(BCDanhMucDauTu_06029!E34),",","'RowDynamic':",ROW(BCDanhMucDauTu_06029!E34),",","'Format':'numberic'",",'Value':'",SUBSTITUTE(BCDanhMucDauTu_06029!E37,"'","\'"),"','TargetCode':''}")</f>
        <v>{'SheetId':'1deb9a6e-dc5a-4908-87cc-034ee9747e20','UId':'4fdfc09c-5e5b-40ad-b617-c48d140e6fbc','Col':5,'Row':37,'ColDynamic':5,'RowDynamic':34,'Format':'numberic','Value':' ','TargetCode':''}</v>
      </c>
    </row>
    <row r="353" spans="1:1" x14ac:dyDescent="0.2">
      <c r="A353" t="str">
        <f>CONCATENATE("{'SheetId':'1deb9a6e-dc5a-4908-87cc-034ee9747e20'",",","'UId':'ba8351a8-8ef9-4c39-b20c-9e499c7302c4'",",'Col':",COLUMN(BCDanhMucDauTu_06029!F37),",'Row':",ROW(BCDanhMucDauTu_06029!F37),",","'ColDynamic':",COLUMN(BCDanhMucDauTu_06029!F34),",","'RowDynamic':",ROW(BCDanhMucDauTu_06029!F34),",","'Format':'numberic'",",'Value':'",SUBSTITUTE(BCDanhMucDauTu_06029!F37,"'","\'"),"','TargetCode':''}")</f>
        <v>{'SheetId':'1deb9a6e-dc5a-4908-87cc-034ee9747e20','UId':'ba8351a8-8ef9-4c39-b20c-9e499c7302c4','Col':6,'Row':37,'ColDynamic':6,'RowDynamic':34,'Format':'numberic','Value':'3800000000','TargetCode':''}</v>
      </c>
    </row>
    <row r="354" spans="1:1" x14ac:dyDescent="0.2">
      <c r="A354" t="str">
        <f>CONCATENATE("{'SheetId':'1deb9a6e-dc5a-4908-87cc-034ee9747e20'",",","'UId':'20aec549-2649-4108-8c50-4ff697541fea'",",'Col':",COLUMN(BCDanhMucDauTu_06029!G37),",'Row':",ROW(BCDanhMucDauTu_06029!G37),",","'ColDynamic':",COLUMN(BCDanhMucDauTu_06029!G34),",","'RowDynamic':",ROW(BCDanhMucDauTu_06029!G34),",","'Format':'numberic'",",'Value':'",SUBSTITUTE(BCDanhMucDauTu_06029!G37,"'","\'"),"','TargetCode':''}")</f>
        <v>{'SheetId':'1deb9a6e-dc5a-4908-87cc-034ee9747e20','UId':'20aec549-2649-4108-8c50-4ff697541fea','Col':7,'Row':37,'ColDynamic':7,'RowDynamic':34,'Format':'numberic','Value':'0.0117678020213769','TargetCode':''}</v>
      </c>
    </row>
    <row r="355" spans="1:1" x14ac:dyDescent="0.2">
      <c r="A355" t="str">
        <f>CONCATENATE("{'SheetId':'1deb9a6e-dc5a-4908-87cc-034ee9747e20'",",","'UId':'c94d94d7-01a6-4c24-95e6-4f83c62d0567'",",'Col':",COLUMN(BCDanhMucDauTu_06029!A39),",'Row':",ROW(BCDanhMucDauTu_06029!A39),",","'ColDynamic':",COLUMN(BCDanhMucDauTu_06029!A36),",","'RowDynamic':",ROW(BCDanhMucDauTu_06029!A36),",","'Format':'string'",",'Value':'",SUBSTITUTE(BCDanhMucDauTu_06029!A39,"'","\'"),"','TargetCode':''}")</f>
        <v>{'SheetId':'1deb9a6e-dc5a-4908-87cc-034ee9747e20','UId':'c94d94d7-01a6-4c24-95e6-4f83c62d0567','Col':1,'Row':39,'ColDynamic':1,'RowDynamic':36,'Format':'string','Value':' ','TargetCode':''}</v>
      </c>
    </row>
    <row r="356" spans="1:1" x14ac:dyDescent="0.2">
      <c r="A356" t="str">
        <f>CONCATENATE("{'SheetId':'1deb9a6e-dc5a-4908-87cc-034ee9747e20'",",","'UId':'333b59bf-d7bf-4903-a769-681773c5c1d6'",",'Col':",COLUMN(BCDanhMucDauTu_06029!B39),",'Row':",ROW(BCDanhMucDauTu_06029!B39),",","'ColDynamic':",COLUMN(BCDanhMucDauTu_06029!B36),",","'RowDynamic':",ROW(BCDanhMucDauTu_06029!B36),",","'Format':'string'",",'Value':'",SUBSTITUTE(BCDanhMucDauTu_06029!B39,"'","\'"),"','TargetCode':''}")</f>
        <v>{'SheetId':'1deb9a6e-dc5a-4908-87cc-034ee9747e20','UId':'333b59bf-d7bf-4903-a769-681773c5c1d6','Col':2,'Row':39,'ColDynamic':2,'RowDynamic':36,'Format':'string','Value':'Chứng chỉ tiền gửi','TargetCode':''}</v>
      </c>
    </row>
    <row r="357" spans="1:1" x14ac:dyDescent="0.2">
      <c r="A357" t="str">
        <f>CONCATENATE("{'SheetId':'1deb9a6e-dc5a-4908-87cc-034ee9747e20'",",","'UId':'70dcb08c-d0c0-43e8-87c7-cb83b1736902'",",'Col':",COLUMN(BCDanhMucDauTu_06029!C39),",'Row':",ROW(BCDanhMucDauTu_06029!C39),",","'ColDynamic':",COLUMN(BCDanhMucDauTu_06029!C36),",","'RowDynamic':",ROW(BCDanhMucDauTu_06029!C36),",","'Format':'string'",",'Value':'",SUBSTITUTE(BCDanhMucDauTu_06029!C39,"'","\'"),"','TargetCode':''}")</f>
        <v>{'SheetId':'1deb9a6e-dc5a-4908-87cc-034ee9747e20','UId':'70dcb08c-d0c0-43e8-87c7-cb83b1736902','Col':3,'Row':39,'ColDynamic':3,'RowDynamic':36,'Format':'string','Value':'2261','TargetCode':''}</v>
      </c>
    </row>
    <row r="358" spans="1:1" x14ac:dyDescent="0.2">
      <c r="A358" t="str">
        <f>CONCATENATE("{'SheetId':'1deb9a6e-dc5a-4908-87cc-034ee9747e20'",",","'UId':'b98b0710-edbe-464f-91cc-a50943b92e53'",",'Col':",COLUMN(BCDanhMucDauTu_06029!D39),",'Row':",ROW(BCDanhMucDauTu_06029!D39),",","'ColDynamic':",COLUMN(BCDanhMucDauTu_06029!D36),",","'RowDynamic':",ROW(BCDanhMucDauTu_06029!D36),",","'Format':'numberic'",",'Value':'",SUBSTITUTE(BCDanhMucDauTu_06029!D39,"'","\'"),"','TargetCode':''}")</f>
        <v>{'SheetId':'1deb9a6e-dc5a-4908-87cc-034ee9747e20','UId':'b98b0710-edbe-464f-91cc-a50943b92e53','Col':4,'Row':39,'ColDynamic':4,'RowDynamic':36,'Format':'numberic','Value':' ','TargetCode':''}</v>
      </c>
    </row>
    <row r="359" spans="1:1" x14ac:dyDescent="0.2">
      <c r="A359" t="str">
        <f>CONCATENATE("{'SheetId':'1deb9a6e-dc5a-4908-87cc-034ee9747e20'",",","'UId':'1e5e338d-e8d3-484c-a931-f154e681f9d1'",",'Col':",COLUMN(BCDanhMucDauTu_06029!E39),",'Row':",ROW(BCDanhMucDauTu_06029!E39),",","'ColDynamic':",COLUMN(BCDanhMucDauTu_06029!E36),",","'RowDynamic':",ROW(BCDanhMucDauTu_06029!E36),",","'Format':'numberic'",",'Value':'",SUBSTITUTE(BCDanhMucDauTu_06029!E39,"'","\'"),"','TargetCode':''}")</f>
        <v>{'SheetId':'1deb9a6e-dc5a-4908-87cc-034ee9747e20','UId':'1e5e338d-e8d3-484c-a931-f154e681f9d1','Col':5,'Row':39,'ColDynamic':5,'RowDynamic':36,'Format':'numberic','Value':' ','TargetCode':''}</v>
      </c>
    </row>
    <row r="360" spans="1:1" x14ac:dyDescent="0.2">
      <c r="A360" t="str">
        <f>CONCATENATE("{'SheetId':'1deb9a6e-dc5a-4908-87cc-034ee9747e20'",",","'UId':'f0171a12-b46c-408e-9769-0674783f4494'",",'Col':",COLUMN(BCDanhMucDauTu_06029!F39),",'Row':",ROW(BCDanhMucDauTu_06029!F39),",","'ColDynamic':",COLUMN(BCDanhMucDauTu_06029!F36),",","'RowDynamic':",ROW(BCDanhMucDauTu_06029!F36),",","'Format':'numberic'",",'Value':'",SUBSTITUTE(BCDanhMucDauTu_06029!F39,"'","\'"),"','TargetCode':''}")</f>
        <v>{'SheetId':'1deb9a6e-dc5a-4908-87cc-034ee9747e20','UId':'f0171a12-b46c-408e-9769-0674783f4494','Col':6,'Row':39,'ColDynamic':6,'RowDynamic':36,'Format':'numberic','Value':'40014790891','TargetCode':''}</v>
      </c>
    </row>
    <row r="361" spans="1:1" x14ac:dyDescent="0.2">
      <c r="A361" t="str">
        <f>CONCATENATE("{'SheetId':'1deb9a6e-dc5a-4908-87cc-034ee9747e20'",",","'UId':'123dfcbf-9d8f-4865-9abd-67aef0fb2ded'",",'Col':",COLUMN(BCDanhMucDauTu_06029!G39),",'Row':",ROW(BCDanhMucDauTu_06029!G39),",","'ColDynamic':",COLUMN(BCDanhMucDauTu_06029!G36),",","'RowDynamic':",ROW(BCDanhMucDauTu_06029!G36),",","'Format':'numberic'",",'Value':'",SUBSTITUTE(BCDanhMucDauTu_06029!G39,"'","\'"),"','TargetCode':''}")</f>
        <v>{'SheetId':'1deb9a6e-dc5a-4908-87cc-034ee9747e20','UId':'123dfcbf-9d8f-4865-9abd-67aef0fb2ded','Col':7,'Row':39,'ColDynamic':7,'RowDynamic':36,'Format':'numberic','Value':'0.123917404508443','TargetCode':''}</v>
      </c>
    </row>
    <row r="362" spans="1:1" x14ac:dyDescent="0.2">
      <c r="A362" t="str">
        <f>CONCATENATE("{'SheetId':'1deb9a6e-dc5a-4908-87cc-034ee9747e20'",",","'UId':'61c7d7e9-4c4a-4062-8012-4877345d4ca2'",",'Col':",COLUMN(BCDanhMucDauTu_06029!D42),",'Row':",ROW(BCDanhMucDauTu_06029!D42),",","'Format':'numberic'",",'Value':'",SUBSTITUTE(BCDanhMucDauTu_06029!D42,"'","\'"),"','TargetCode':''}")</f>
        <v>{'SheetId':'1deb9a6e-dc5a-4908-87cc-034ee9747e20','UId':'61c7d7e9-4c4a-4062-8012-4877345d4ca2','Col':4,'Row':42,'Format':'numberic','Value':' ','TargetCode':''}</v>
      </c>
    </row>
    <row r="363" spans="1:1" x14ac:dyDescent="0.2">
      <c r="A363" t="str">
        <f>CONCATENATE("{'SheetId':'1deb9a6e-dc5a-4908-87cc-034ee9747e20'",",","'UId':'55eb1cfc-48db-45d7-badc-9126702dbaca'",",'Col':",COLUMN(BCDanhMucDauTu_06029!E42),",'Row':",ROW(BCDanhMucDauTu_06029!E42),",","'Format':'numberic'",",'Value':'",SUBSTITUTE(BCDanhMucDauTu_06029!E42,"'","\'"),"','TargetCode':''}")</f>
        <v>{'SheetId':'1deb9a6e-dc5a-4908-87cc-034ee9747e20','UId':'55eb1cfc-48db-45d7-badc-9126702dbaca','Col':5,'Row':42,'Format':'numberic','Value':' ','TargetCode':''}</v>
      </c>
    </row>
    <row r="364" spans="1:1" x14ac:dyDescent="0.2">
      <c r="A364" t="str">
        <f>CONCATENATE("{'SheetId':'1deb9a6e-dc5a-4908-87cc-034ee9747e20'",",","'UId':'0b0a71cf-8b1c-4a88-a170-2b7251d20ffa'",",'Col':",COLUMN(BCDanhMucDauTu_06029!F42),",'Row':",ROW(BCDanhMucDauTu_06029!F42),",","'Format':'numberic'",",'Value':'",SUBSTITUTE(BCDanhMucDauTu_06029!F42,"'","\'"),"','TargetCode':''}")</f>
        <v>{'SheetId':'1deb9a6e-dc5a-4908-87cc-034ee9747e20','UId':'0b0a71cf-8b1c-4a88-a170-2b7251d20ffa','Col':6,'Row':42,'Format':'numberic','Value':'67688486914','TargetCode':''}</v>
      </c>
    </row>
    <row r="365" spans="1:1" x14ac:dyDescent="0.2">
      <c r="A365" t="str">
        <f>CONCATENATE("{'SheetId':'1deb9a6e-dc5a-4908-87cc-034ee9747e20'",",","'UId':'3ec63538-3a98-477e-b957-0e4550274988'",",'Col':",COLUMN(BCDanhMucDauTu_06029!G42),",'Row':",ROW(BCDanhMucDauTu_06029!G42),",","'Format':'numberic'",",'Value':'",SUBSTITUTE(BCDanhMucDauTu_06029!G42,"'","\'"),"','TargetCode':''}")</f>
        <v>{'SheetId':'1deb9a6e-dc5a-4908-87cc-034ee9747e20','UId':'3ec63538-3a98-477e-b957-0e4550274988','Col':7,'Row':42,'Format':'numberic','Value':'0.209617029771187','TargetCode':''}</v>
      </c>
    </row>
    <row r="366" spans="1:1" x14ac:dyDescent="0.2">
      <c r="A366" t="str">
        <f>CONCATENATE("{'SheetId':'1deb9a6e-dc5a-4908-87cc-034ee9747e20'",",","'UId':'b7e2b881-7166-4008-81ef-36fa655ba0d3'",",'Col':",COLUMN(BCDanhMucDauTu_06029!D43),",'Row':",ROW(BCDanhMucDauTu_06029!D43),",","'Format':'numberic'",",'Value':'",SUBSTITUTE(BCDanhMucDauTu_06029!D43,"'","\'"),"','TargetCode':''}")</f>
        <v>{'SheetId':'1deb9a6e-dc5a-4908-87cc-034ee9747e20','UId':'b7e2b881-7166-4008-81ef-36fa655ba0d3','Col':4,'Row':43,'Format':'numberic','Value':'2458745','TargetCode':''}</v>
      </c>
    </row>
    <row r="367" spans="1:1" x14ac:dyDescent="0.2">
      <c r="A367" t="str">
        <f>CONCATENATE("{'SheetId':'1deb9a6e-dc5a-4908-87cc-034ee9747e20'",",","'UId':'b0198f8c-cffe-4d00-9816-22e0fa96124d'",",'Col':",COLUMN(BCDanhMucDauTu_06029!E43),",'Row':",ROW(BCDanhMucDauTu_06029!E43),",","'Format':'numberic'",",'Value':'",SUBSTITUTE(BCDanhMucDauTu_06029!E43,"'","\'"),"','TargetCode':''}")</f>
        <v>{'SheetId':'1deb9a6e-dc5a-4908-87cc-034ee9747e20','UId':'b0198f8c-cffe-4d00-9816-22e0fa96124d','Col':5,'Row':43,'Format':'numberic','Value':'','TargetCode':''}</v>
      </c>
    </row>
    <row r="368" spans="1:1" x14ac:dyDescent="0.2">
      <c r="A368" t="str">
        <f>CONCATENATE("{'SheetId':'1deb9a6e-dc5a-4908-87cc-034ee9747e20'",",","'UId':'2a23d1c5-766a-4746-bd88-93015d1e4053'",",'Col':",COLUMN(BCDanhMucDauTu_06029!F43),",'Row':",ROW(BCDanhMucDauTu_06029!F43),",","'Format':'numberic'",",'Value':'",SUBSTITUTE(BCDanhMucDauTu_06029!F43,"'","\'"),"','TargetCode':''}")</f>
        <v>{'SheetId':'1deb9a6e-dc5a-4908-87cc-034ee9747e20','UId':'2a23d1c5-766a-4746-bd88-93015d1e4053','Col':6,'Row':43,'Format':'numberic','Value':'322915017868','TargetCode':''}</v>
      </c>
    </row>
    <row r="369" spans="1:1" x14ac:dyDescent="0.2">
      <c r="A369" t="str">
        <f>CONCATENATE("{'SheetId':'1deb9a6e-dc5a-4908-87cc-034ee9747e20'",",","'UId':'ca227d64-7ddf-4c5b-94c2-f07049f1a645'",",'Col':",COLUMN(BCDanhMucDauTu_06029!G43),",'Row':",ROW(BCDanhMucDauTu_06029!G43),",","'Format':'numberic'",",'Value':'",SUBSTITUTE(BCDanhMucDauTu_06029!G43,"'","\'"),"','TargetCode':''}")</f>
        <v>{'SheetId':'1deb9a6e-dc5a-4908-87cc-034ee9747e20','UId':'ca227d64-7ddf-4c5b-94c2-f07049f1a645','Col':7,'Row':43,'Format':'numberic','Value':'1','TargetCode':''}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{'SheetId':'eea37401-614e-480f-bf0c-66e62a21c940','UId':'8fe4c321-a5c4-4a50-a26e-af5571876426','Col':4,'Row':3,'Format':'numberic','Value':'0.0110006703901772','TargetCode':''}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{'SheetId':'eea37401-614e-480f-bf0c-66e62a21c940','UId':'e505df99-52a5-4046-b588-70e17a64bc04','Col':5,'Row':3,'Format':'numberic','Value':'0.0110007111968898','TargetCode':''}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{'SheetId':'eea37401-614e-480f-bf0c-66e62a21c940','UId':'906b49c2-3105-44f5-a32d-07590223a8f2','Col':4,'Row':4,'Format':'numberic','Value':'0.00112845459333815','TargetCode':''}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{'SheetId':'eea37401-614e-480f-bf0c-66e62a21c940','UId':'1292eb8e-a778-4ce5-ab53-509a4c8a9832','Col':5,'Row':4,'Format':'numberic','Value':'0.0011214832104839','TargetCode':''}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{'SheetId':'eea37401-614e-480f-bf0c-66e62a21c940','UId':'043b7f89-a817-4764-b06f-cc2a71ce03b0','Col':4,'Row':5,'Format':'numberic','Value':'0.00110134062276775','TargetCode':''}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{'SheetId':'eea37401-614e-480f-bf0c-66e62a21c940','UId':'99e0f9cc-8606-43f9-8ce6-a58dc892af79','Col':5,'Row':5,'Format':'numberic','Value':'0.00117898108594057','TargetCode':''}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{'SheetId':'eea37401-614e-480f-bf0c-66e62a21c940','UId':'5a5a30c0-7249-46cc-a3d5-6518c7410f2b','Col':4,'Row':6,'Format':'numberic','Value':'0.000380041575359649','TargetCode':''}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{'SheetId':'eea37401-614e-480f-bf0c-66e62a21c940','UId':'b6bb9469-63ab-4fda-88bd-7b1865b669bf','Col':5,'Row':6,'Format':'numberic','Value':'0.000393709420194988','TargetCode':''}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{'SheetId':'eea37401-614e-480f-bf0c-66e62a21c940','UId':'e3f08122-3427-41af-b11b-1a46844a64fc','Col':4,'Row':9,'Format':'numberic','Value':'0.000444986155157287','TargetCode':''}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{'SheetId':'eea37401-614e-480f-bf0c-66e62a21c940','UId':'9e68654a-171d-4fbe-8c69-6a6d18753f97','Col':5,'Row':9,'Format':'numberic','Value':'0.000476355994319422','TargetCode':''}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{'SheetId':'eea37401-614e-480f-bf0c-66e62a21c940','UId':'01528f3a-d80f-403f-9e7e-01c54429c341','Col':4,'Row':10,'Format':'numberic','Value':'0.0143234595124921','TargetCode':''}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{'SheetId':'eea37401-614e-480f-bf0c-66e62a21c940','UId':'2e9dd82c-3e13-4dfb-9508-7eb62f82b7a5','Col':5,'Row':10,'Format':'numberic','Value':'0.0143451771783274','TargetCode':''}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{'SheetId':'eea37401-614e-480f-bf0c-66e62a21c940','UId':'e04710a4-564b-4804-a3c9-8b96b736ccd0','Col':4,'Row':11,'Format':'numberic','Value':'0.747228538997832','TargetCode':''}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{'SheetId':'eea37401-614e-480f-bf0c-66e62a21c940','UId':'0421496e-49be-42f6-bd5e-4ff79e46d605','Col':5,'Row':11,'Format':'numberic','Value':'0.896471812096178','TargetCode':''}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{'SheetId':'eea37401-614e-480f-bf0c-66e62a21c940','UId':'759e81e7-6be1-448f-8880-c7fb179e0f97','Col':4,'Row':14,'Format':'numberic','Value':'220406252100','TargetCode':''}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{'SheetId':'eea37401-614e-480f-bf0c-66e62a21c940','UId':'d55f381c-544c-4c22-a6c9-f44d9ae2c1ab','Col':5,'Row':14,'Format':'numberic','Value':'210254413700','TargetCode':''}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{'SheetId':'eea37401-614e-480f-bf0c-66e62a21c940','UId':'5b9de7f0-70a7-42bf-94c8-d94c81c70e42','Col':4,'Row':15,'Format':'numberic','Value':'220406252100','TargetCode':''}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{'SheetId':'eea37401-614e-480f-bf0c-66e62a21c940','UId':'85d68133-b410-4986-a2ae-00da0ca256bd','Col':5,'Row':15,'Format':'numberic','Value':'210254413700','TargetCode':''}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{'SheetId':'eea37401-614e-480f-bf0c-66e62a21c940','UId':'31f6ac2c-5e3e-4a12-b200-cf5f834a027b','Col':4,'Row':16,'Format':'numberic','Value':'22040625.21','TargetCode':''}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{'SheetId':'eea37401-614e-480f-bf0c-66e62a21c940','UId':'e12c39c4-7956-414a-b632-d0af1c2ab599','Col':5,'Row':16,'Format':'numberic','Value':'21025441.37','TargetCode':''}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{'SheetId':'eea37401-614e-480f-bf0c-66e62a21c940','UId':'b08c24e4-4516-482b-a697-9d62ff87afcf','Col':4,'Row':17,'Format':'numberic','Value':'2168034900','TargetCode':''}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{'SheetId':'eea37401-614e-480f-bf0c-66e62a21c940','UId':'a7ccfa80-7e7d-4308-b36d-abc719c80bf3','Col':5,'Row':17,'Format':'numberic','Value':'10151838400','TargetCode':''}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{'SheetId':'eea37401-614e-480f-bf0c-66e62a21c940','UId':'e8ec4ef9-08e4-4e39-8477-ae21a99e8959','Col':4,'Row':18,'Format':'numberic','Value':'1025586.63','TargetCode':''}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{'SheetId':'eea37401-614e-480f-bf0c-66e62a21c940','UId':'dde8a5b2-e9c7-4f1b-a63c-0174479280ef','Col':5,'Row':18,'Format':'numberic','Value':'1348915.57','TargetCode':''}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{'SheetId':'eea37401-614e-480f-bf0c-66e62a21c940','UId':'0e4c1db2-c20e-4d52-853c-271375cc313a','Col':4,'Row':19,'Format':'numberic','Value':'10255866300','TargetCode':''}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{'SheetId':'eea37401-614e-480f-bf0c-66e62a21c940','UId':'12f0bb36-f2e3-462a-b5c8-133ec8de4536','Col':5,'Row':19,'Format':'numberic','Value':'13489155700','TargetCode':''}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{'SheetId':'eea37401-614e-480f-bf0c-66e62a21c940','UId':'99c017fe-183e-4244-a2e8-3180fad52922','Col':4,'Row':20,'Format':'numberic','Value':'-808783.14','TargetCode':''}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{'SheetId':'eea37401-614e-480f-bf0c-66e62a21c940','UId':'b3b6a8fb-5b81-4dc7-b0e6-531f207f2848','Col':5,'Row':20,'Format':'numberic','Value':'-333731.73','TargetCode':''}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{'SheetId':'eea37401-614e-480f-bf0c-66e62a21c940','UId':'d7299fb4-5fbd-49ea-a765-7a162fd18f1e','Col':4,'Row':21,'Format':'numberic','Value':'-8087831400','TargetCode':''}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{'SheetId':'eea37401-614e-480f-bf0c-66e62a21c940','UId':'15c659ac-ac36-4f95-b662-8fcd6067cf35','Col':5,'Row':21,'Format':'numberic','Value':'-3337317300','TargetCode':''}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{'SheetId':'eea37401-614e-480f-bf0c-66e62a21c940','UId':'232e2092-5dcd-464b-b1fe-07f27efe2d21','Col':4,'Row':22,'Format':'numberic','Value':'222574287000','TargetCode':''}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{'SheetId':'eea37401-614e-480f-bf0c-66e62a21c940','UId':'fa41f074-2315-4e28-81ff-52700c300177','Col':5,'Row':22,'Format':'numberic','Value':'220406252100','TargetCode':''}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{'SheetId':'eea37401-614e-480f-bf0c-66e62a21c940','UId':'d8289881-c7ab-468c-ad5d-bf473cb76780','Col':4,'Row':23,'Format':'numberic','Value':'222574287000','TargetCode':''}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{'SheetId':'eea37401-614e-480f-bf0c-66e62a21c940','UId':'994ed5e1-c943-4620-8991-d05a125691b0','Col':5,'Row':23,'Format':'numberic','Value':'220406252100','TargetCode':''}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{'SheetId':'eea37401-614e-480f-bf0c-66e62a21c940','UId':'7120d041-84df-4b71-aa97-9c53b5ab7f97','Col':4,'Row':24,'Format':'numberic','Value':'22257428.7','TargetCode':''}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{'SheetId':'eea37401-614e-480f-bf0c-66e62a21c940','UId':'ee5817e5-5c8c-481c-bd88-acd0b7e7eb64','Col':5,'Row':24,'Format':'numberic','Value':'22040625.21','TargetCode':''}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{'SheetId':'eea37401-614e-480f-bf0c-66e62a21c940','UId':'83b16c86-f622-444a-8fd4-b601d346c031','Col':4,'Row':25,'Format':'percentage','Value':'0.4328','TargetCode':''}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{'SheetId':'eea37401-614e-480f-bf0c-66e62a21c940','UId':'6080a665-802c-4b21-ade4-e67d42c38ace','Col':5,'Row':25,'Format':'percentage','Value':'0.4374','TargetCode':''}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{'SheetId':'eea37401-614e-480f-bf0c-66e62a21c940','UId':'dc7a563a-ad1d-4847-ad52-60ae8b13af41','Col':4,'Row':26,'Format':'percentage','Value':'0.555','TargetCode':''}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{'SheetId':'eea37401-614e-480f-bf0c-66e62a21c940','UId':'c291a5ad-47fa-4a53-a5d4-2c97806fed49','Col':5,'Row':26,'Format':'percentage','Value':'0.5629','TargetCode':''}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{'SheetId':'eea37401-614e-480f-bf0c-66e62a21c940','UId':'71e817fa-136e-4e66-8e01-e228a752c25d','Col':4,'Row':27,'Format':'percentage','Value':'0.0003','TargetCode':''}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{'SheetId':'eea37401-614e-480f-bf0c-66e62a21c940','UId':'19d7d32d-f72f-4744-9b80-66561ae1073a','Col':4,'Row':28,'Format':'numberic','Value':'6907','TargetCode':''}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{'SheetId':'eea37401-614e-480f-bf0c-66e62a21c940','UId':'2c2fe24e-69d3-4ae8-a8c8-c603f2a4a32c','Col':5,'Row':28,'Format':'numberic','Value':'6770','TargetCode':''}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{'SheetId':'eea37401-614e-480f-bf0c-66e62a21c940','UId':'507c37af-0901-43e1-8af6-f40112c246e3','Col':4,'Row':29,'Format':'numberic','Value':'14351.68','TargetCode':''}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{'SheetId':'eea37401-614e-480f-bf0c-66e62a21c940','UId':'bb1a5a18-9ac0-4a7c-9c34-d6fbecc14baf','Col':5,'Row':29,'Format':'numberic','Value':'14295.19','TargetCode':''}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K29" sqref="K29"/>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10500627530</v>
      </c>
      <c r="E3" s="26">
        <v>12101954143</v>
      </c>
      <c r="F3" s="9">
        <v>3.5542153882665146</v>
      </c>
      <c r="J3" s="27"/>
      <c r="K3" s="27"/>
      <c r="L3" s="27"/>
    </row>
    <row r="4" spans="1:12" ht="15" customHeight="1" x14ac:dyDescent="0.25">
      <c r="A4" s="14" t="s">
        <v>1</v>
      </c>
      <c r="B4" s="14" t="s">
        <v>64</v>
      </c>
      <c r="C4" s="14" t="s">
        <v>65</v>
      </c>
      <c r="D4" s="28">
        <v>6700627530</v>
      </c>
      <c r="E4" s="28">
        <v>3501954143</v>
      </c>
      <c r="F4" s="29">
        <v>123.13917207174033</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3800000000</v>
      </c>
      <c r="E6" s="28">
        <v>8600000000</v>
      </c>
      <c r="F6" s="29">
        <v>1.3103448275862069</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303362103373</v>
      </c>
      <c r="E8" s="16">
        <v>299501871999</v>
      </c>
      <c r="F8" s="9">
        <v>1.8353119096402506</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6409407248</v>
      </c>
      <c r="E13" s="16">
        <v>4834547477</v>
      </c>
      <c r="F13" s="9">
        <v>3.1484499677492521</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2642879717</v>
      </c>
      <c r="E16" s="16">
        <v>2358453834</v>
      </c>
      <c r="F16" s="9">
        <v>0.79240958183635091</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322915017868</v>
      </c>
      <c r="E30" s="16">
        <v>318796827453</v>
      </c>
      <c r="F30" s="9">
        <v>1.8599247879058991</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3483388877</v>
      </c>
      <c r="E37" s="16">
        <v>3721689009</v>
      </c>
      <c r="F37" s="9">
        <v>1.130005706358888</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3483388877</v>
      </c>
      <c r="E40" s="16">
        <v>3721689009</v>
      </c>
      <c r="F40" s="9">
        <v>1.130005706358888</v>
      </c>
      <c r="J40" s="27"/>
      <c r="K40" s="27"/>
      <c r="L40" s="27"/>
    </row>
    <row r="41" spans="1:12" ht="15" customHeight="1" x14ac:dyDescent="0.25">
      <c r="A41" s="14" t="s">
        <v>1</v>
      </c>
      <c r="B41" s="14" t="s">
        <v>111</v>
      </c>
      <c r="C41" s="14" t="s">
        <v>112</v>
      </c>
      <c r="D41" s="16">
        <v>319431628991</v>
      </c>
      <c r="E41" s="16">
        <v>315075138444</v>
      </c>
      <c r="F41" s="9">
        <v>1.873119001015185</v>
      </c>
      <c r="J41" s="27"/>
      <c r="K41" s="27"/>
      <c r="L41" s="27"/>
    </row>
    <row r="42" spans="1:12" ht="15" customHeight="1" x14ac:dyDescent="0.25">
      <c r="A42" s="14" t="s">
        <v>1</v>
      </c>
      <c r="B42" s="14" t="s">
        <v>113</v>
      </c>
      <c r="C42" s="14" t="s">
        <v>114</v>
      </c>
      <c r="D42" s="16">
        <v>22257428.699999999</v>
      </c>
      <c r="E42" s="16">
        <v>22040625.210000001</v>
      </c>
      <c r="F42" s="9">
        <v>1.7321586544242467</v>
      </c>
      <c r="J42" s="27"/>
      <c r="K42" s="27"/>
      <c r="L42" s="27"/>
    </row>
    <row r="43" spans="1:12" ht="15" customHeight="1" x14ac:dyDescent="0.25">
      <c r="A43" s="14" t="s">
        <v>1</v>
      </c>
      <c r="B43" s="14" t="s">
        <v>115</v>
      </c>
      <c r="C43" s="14" t="s">
        <v>116</v>
      </c>
      <c r="D43" s="15">
        <v>14351.68</v>
      </c>
      <c r="E43" s="15">
        <v>14295.19</v>
      </c>
      <c r="F43" s="9">
        <v>1.0813787283419922</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L17" sqref="L17"/>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2135064995</v>
      </c>
      <c r="E2" s="25">
        <v>2074203451</v>
      </c>
      <c r="F2" s="25">
        <v>17905016686</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1696674641</v>
      </c>
      <c r="E5" s="16">
        <v>1669831299</v>
      </c>
      <c r="F5" s="16">
        <v>13265336333</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438390354</v>
      </c>
      <c r="E7" s="16">
        <v>404372152</v>
      </c>
      <c r="F7" s="16">
        <v>4639680353</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386262611</v>
      </c>
      <c r="E11" s="25">
        <v>361372856</v>
      </c>
      <c r="F11" s="25">
        <v>3281845823</v>
      </c>
      <c r="J11" s="27"/>
      <c r="K11" s="27"/>
      <c r="L11" s="27"/>
    </row>
    <row r="12" spans="1:12" ht="15" customHeight="1" x14ac:dyDescent="0.25">
      <c r="A12" s="14" t="s">
        <v>8</v>
      </c>
      <c r="B12" s="14" t="s">
        <v>126</v>
      </c>
      <c r="C12" s="14" t="s">
        <v>127</v>
      </c>
      <c r="D12" s="16">
        <v>296656521</v>
      </c>
      <c r="E12" s="16">
        <v>277121598</v>
      </c>
      <c r="F12" s="16">
        <v>2407830980</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30431183</v>
      </c>
      <c r="E14" s="16">
        <v>28251557</v>
      </c>
      <c r="F14" s="16">
        <v>289769840</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29699997</v>
      </c>
      <c r="E17" s="16">
        <v>29700000</v>
      </c>
      <c r="F17" s="16">
        <v>296999997</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10248631</v>
      </c>
      <c r="E24" s="16">
        <v>9918030</v>
      </c>
      <c r="F24" s="16">
        <v>100833305</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120000000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677598</v>
      </c>
      <c r="E29" s="16">
        <v>655740</v>
      </c>
      <c r="F29" s="16">
        <v>6666690</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6045183</v>
      </c>
      <c r="E32" s="16">
        <v>3139618</v>
      </c>
      <c r="F32" s="16">
        <v>46461041</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503498</v>
      </c>
      <c r="E35" s="16">
        <v>586313</v>
      </c>
      <c r="F35" s="16">
        <v>13283970</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1748802384</v>
      </c>
      <c r="E38" s="25">
        <v>1712830595</v>
      </c>
      <c r="F38" s="25">
        <v>14623170863</v>
      </c>
      <c r="H38" s="27"/>
      <c r="J38" s="27"/>
      <c r="K38" s="27"/>
      <c r="L38" s="27"/>
    </row>
    <row r="39" spans="1:12" ht="15" customHeight="1" x14ac:dyDescent="0.25">
      <c r="A39" s="52" t="s">
        <v>147</v>
      </c>
      <c r="B39" s="52" t="s">
        <v>148</v>
      </c>
      <c r="C39" s="52" t="s">
        <v>149</v>
      </c>
      <c r="D39" s="25">
        <v>-496623496</v>
      </c>
      <c r="E39" s="25">
        <v>773873264</v>
      </c>
      <c r="F39" s="25">
        <v>413536530</v>
      </c>
      <c r="J39" s="27"/>
      <c r="K39" s="27"/>
      <c r="L39" s="27"/>
    </row>
    <row r="40" spans="1:12" ht="15" customHeight="1" x14ac:dyDescent="0.25">
      <c r="A40" s="14" t="s">
        <v>8</v>
      </c>
      <c r="B40" s="14" t="s">
        <v>150</v>
      </c>
      <c r="C40" s="14" t="s">
        <v>151</v>
      </c>
      <c r="D40" s="16">
        <v>-80807978</v>
      </c>
      <c r="E40" s="16"/>
      <c r="F40" s="16">
        <v>10275797</v>
      </c>
      <c r="J40" s="27"/>
      <c r="K40" s="27"/>
      <c r="L40" s="27"/>
    </row>
    <row r="41" spans="1:12" ht="15" customHeight="1" x14ac:dyDescent="0.25">
      <c r="A41" s="14" t="s">
        <v>11</v>
      </c>
      <c r="B41" s="14" t="s">
        <v>152</v>
      </c>
      <c r="C41" s="14" t="s">
        <v>153</v>
      </c>
      <c r="D41" s="16">
        <v>-415815518</v>
      </c>
      <c r="E41" s="16">
        <v>773873264</v>
      </c>
      <c r="F41" s="16">
        <v>403260733</v>
      </c>
      <c r="J41" s="27"/>
      <c r="K41" s="27"/>
      <c r="L41" s="27"/>
    </row>
    <row r="42" spans="1:12" ht="15" customHeight="1" x14ac:dyDescent="0.25">
      <c r="A42" s="52" t="s">
        <v>154</v>
      </c>
      <c r="B42" s="52" t="s">
        <v>155</v>
      </c>
      <c r="C42" s="52" t="s">
        <v>156</v>
      </c>
      <c r="D42" s="25">
        <v>1252178888</v>
      </c>
      <c r="E42" s="25">
        <v>2486703859</v>
      </c>
      <c r="F42" s="25">
        <v>15036707393</v>
      </c>
      <c r="J42" s="27"/>
      <c r="K42" s="27"/>
      <c r="L42" s="27"/>
    </row>
    <row r="43" spans="1:12" ht="15" customHeight="1" x14ac:dyDescent="0.25">
      <c r="A43" s="52" t="s">
        <v>157</v>
      </c>
      <c r="B43" s="52" t="s">
        <v>158</v>
      </c>
      <c r="C43" s="52" t="s">
        <v>159</v>
      </c>
      <c r="D43" s="25">
        <v>315075138444</v>
      </c>
      <c r="E43" s="25">
        <v>298151023787</v>
      </c>
      <c r="F43" s="25">
        <v>181281309881</v>
      </c>
      <c r="J43" s="27"/>
      <c r="K43" s="27"/>
      <c r="L43" s="27"/>
    </row>
    <row r="44" spans="1:12" ht="15" customHeight="1" x14ac:dyDescent="0.25">
      <c r="A44" s="52" t="s">
        <v>160</v>
      </c>
      <c r="B44" s="52" t="s">
        <v>161</v>
      </c>
      <c r="C44" s="52" t="s">
        <v>162</v>
      </c>
      <c r="D44" s="25">
        <v>4356490547</v>
      </c>
      <c r="E44" s="25">
        <v>16924114657</v>
      </c>
      <c r="F44" s="25">
        <v>138150319110</v>
      </c>
      <c r="J44" s="27"/>
      <c r="K44" s="27"/>
      <c r="L44" s="27"/>
    </row>
    <row r="45" spans="1:12" ht="15" customHeight="1" x14ac:dyDescent="0.25">
      <c r="A45" s="14" t="s">
        <v>8</v>
      </c>
      <c r="B45" s="14" t="s">
        <v>163</v>
      </c>
      <c r="C45" s="14" t="s">
        <v>164</v>
      </c>
      <c r="D45" s="16">
        <v>1252178888</v>
      </c>
      <c r="E45" s="16">
        <v>2486703859</v>
      </c>
      <c r="F45" s="16">
        <v>15036707393</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3104311659</v>
      </c>
      <c r="E47" s="16">
        <v>14437410798</v>
      </c>
      <c r="F47" s="16">
        <v>123113611717</v>
      </c>
      <c r="J47" s="27"/>
      <c r="K47" s="27"/>
      <c r="L47" s="27"/>
    </row>
    <row r="48" spans="1:12" ht="15" customHeight="1" x14ac:dyDescent="0.25">
      <c r="A48" s="52" t="s">
        <v>169</v>
      </c>
      <c r="B48" s="52" t="s">
        <v>170</v>
      </c>
      <c r="C48" s="52" t="s">
        <v>171</v>
      </c>
      <c r="D48" s="25">
        <v>319431628991</v>
      </c>
      <c r="E48" s="25">
        <v>315075138444</v>
      </c>
      <c r="F48" s="25">
        <v>319431628991</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7"/>
  <sheetViews>
    <sheetView topLeftCell="A16" zoomScaleNormal="100" workbookViewId="0">
      <selection activeCell="H40" sqref="H40"/>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347</v>
      </c>
      <c r="C13" s="14">
        <v>2251.1</v>
      </c>
      <c r="D13" s="15">
        <v>9590</v>
      </c>
      <c r="E13" s="15">
        <v>97137.23</v>
      </c>
      <c r="F13" s="16">
        <v>931546036</v>
      </c>
      <c r="G13" s="9">
        <v>2.8848024540648462E-3</v>
      </c>
      <c r="H13" s="17"/>
    </row>
    <row r="14" spans="1:8" ht="15" customHeight="1" x14ac:dyDescent="0.25">
      <c r="A14" s="14"/>
      <c r="B14" s="14" t="s">
        <v>351</v>
      </c>
      <c r="C14" s="14">
        <v>2251.1999999999998</v>
      </c>
      <c r="D14" s="15">
        <v>7110</v>
      </c>
      <c r="E14" s="15">
        <v>95114.72</v>
      </c>
      <c r="F14" s="16">
        <v>676265659</v>
      </c>
      <c r="G14" s="9">
        <v>2.0942527339389378E-3</v>
      </c>
      <c r="H14" s="17"/>
    </row>
    <row r="15" spans="1:8" ht="15" customHeight="1" x14ac:dyDescent="0.25">
      <c r="A15" s="14"/>
      <c r="B15" s="14" t="s">
        <v>340</v>
      </c>
      <c r="C15" s="14">
        <v>2251.3000000000002</v>
      </c>
      <c r="D15" s="15">
        <v>583720</v>
      </c>
      <c r="E15" s="15">
        <v>100230.68</v>
      </c>
      <c r="F15" s="16">
        <v>58506652530</v>
      </c>
      <c r="G15" s="9">
        <v>0.18118281681750747</v>
      </c>
      <c r="H15" s="17"/>
    </row>
    <row r="16" spans="1:8" ht="15" customHeight="1" x14ac:dyDescent="0.25">
      <c r="A16" s="14"/>
      <c r="B16" s="14" t="s">
        <v>352</v>
      </c>
      <c r="C16" s="14">
        <v>2251.4</v>
      </c>
      <c r="D16" s="15">
        <v>80000</v>
      </c>
      <c r="E16" s="15">
        <v>99869.75</v>
      </c>
      <c r="F16" s="16">
        <v>7989580000</v>
      </c>
      <c r="G16" s="9">
        <v>2.4742051493145328E-2</v>
      </c>
      <c r="H16" s="17"/>
    </row>
    <row r="17" spans="1:8" ht="15" customHeight="1" x14ac:dyDescent="0.25">
      <c r="A17" s="14"/>
      <c r="B17" s="14" t="s">
        <v>358</v>
      </c>
      <c r="C17" s="14">
        <v>2251.5</v>
      </c>
      <c r="D17" s="15">
        <v>185163</v>
      </c>
      <c r="E17" s="15">
        <v>99789.759999999995</v>
      </c>
      <c r="F17" s="16">
        <v>18477371331</v>
      </c>
      <c r="G17" s="9">
        <v>5.7220538868071817E-2</v>
      </c>
      <c r="H17" s="17"/>
    </row>
    <row r="18" spans="1:8" ht="15" customHeight="1" x14ac:dyDescent="0.25">
      <c r="A18" s="14"/>
      <c r="B18" s="14" t="s">
        <v>354</v>
      </c>
      <c r="C18" s="14">
        <v>2251.6</v>
      </c>
      <c r="D18" s="15">
        <v>200000</v>
      </c>
      <c r="E18" s="15">
        <v>99221.78</v>
      </c>
      <c r="F18" s="16">
        <v>19844356000</v>
      </c>
      <c r="G18" s="9">
        <v>6.145380332887429E-2</v>
      </c>
      <c r="H18" s="17"/>
    </row>
    <row r="19" spans="1:8" ht="15" customHeight="1" x14ac:dyDescent="0.25">
      <c r="A19" s="14"/>
      <c r="B19" s="14" t="s">
        <v>343</v>
      </c>
      <c r="C19" s="14">
        <v>2251.6999999999998</v>
      </c>
      <c r="D19" s="15">
        <v>150001</v>
      </c>
      <c r="E19" s="15">
        <v>101275.95</v>
      </c>
      <c r="F19" s="16">
        <v>15191493776</v>
      </c>
      <c r="G19" s="9">
        <v>4.7044866096038689E-2</v>
      </c>
      <c r="H19" s="17"/>
    </row>
    <row r="20" spans="1:8" ht="15" customHeight="1" x14ac:dyDescent="0.25">
      <c r="A20" s="14"/>
      <c r="B20" s="14" t="s">
        <v>345</v>
      </c>
      <c r="C20" s="14">
        <v>2251.8000000000002</v>
      </c>
      <c r="D20" s="15">
        <v>250000</v>
      </c>
      <c r="E20" s="15">
        <v>100407.87</v>
      </c>
      <c r="F20" s="16">
        <v>25101967500</v>
      </c>
      <c r="G20" s="9">
        <v>7.7735522075535954E-2</v>
      </c>
      <c r="H20" s="17"/>
    </row>
    <row r="21" spans="1:8" ht="15" customHeight="1" x14ac:dyDescent="0.25">
      <c r="A21" s="14"/>
      <c r="B21" s="14" t="s">
        <v>356</v>
      </c>
      <c r="C21" s="14">
        <v>2251.9</v>
      </c>
      <c r="D21" s="15">
        <v>140000</v>
      </c>
      <c r="E21" s="15">
        <v>99587.26</v>
      </c>
      <c r="F21" s="16">
        <v>13942216400</v>
      </c>
      <c r="G21" s="9">
        <v>4.3176116403787844E-2</v>
      </c>
      <c r="H21" s="17"/>
    </row>
    <row r="22" spans="1:8" ht="15" customHeight="1" x14ac:dyDescent="0.25">
      <c r="A22" s="14"/>
      <c r="B22" s="14" t="s">
        <v>359</v>
      </c>
      <c r="C22" s="56" t="s">
        <v>349</v>
      </c>
      <c r="D22" s="15">
        <v>150000</v>
      </c>
      <c r="E22" s="15">
        <v>99999.83</v>
      </c>
      <c r="F22" s="16">
        <v>14999974500</v>
      </c>
      <c r="G22" s="9">
        <v>4.6451771116237259E-2</v>
      </c>
      <c r="H22" s="17"/>
    </row>
    <row r="23" spans="1:8" ht="15" customHeight="1" x14ac:dyDescent="0.25">
      <c r="A23" s="14"/>
      <c r="B23" s="14" t="s">
        <v>346</v>
      </c>
      <c r="C23" s="56" t="s">
        <v>350</v>
      </c>
      <c r="D23" s="15">
        <v>211598</v>
      </c>
      <c r="E23" s="15">
        <v>100126.62</v>
      </c>
      <c r="F23" s="16">
        <v>21186592539</v>
      </c>
      <c r="G23" s="9">
        <v>6.5610428028034851E-2</v>
      </c>
      <c r="H23" s="17"/>
    </row>
    <row r="24" spans="1:8" ht="15" customHeight="1" x14ac:dyDescent="0.25">
      <c r="A24" s="14"/>
      <c r="B24" s="14" t="s">
        <v>348</v>
      </c>
      <c r="C24" s="56" t="s">
        <v>353</v>
      </c>
      <c r="D24" s="15">
        <v>201563</v>
      </c>
      <c r="E24" s="15">
        <v>95304.17</v>
      </c>
      <c r="F24" s="16">
        <v>19209794418</v>
      </c>
      <c r="G24" s="9">
        <v>5.9488699363782788E-2</v>
      </c>
      <c r="H24" s="17"/>
    </row>
    <row r="25" spans="1:8" ht="15" customHeight="1" x14ac:dyDescent="0.25">
      <c r="A25" s="14"/>
      <c r="B25" s="20" t="s">
        <v>339</v>
      </c>
      <c r="C25" s="56" t="s">
        <v>355</v>
      </c>
      <c r="D25" s="15">
        <v>290000</v>
      </c>
      <c r="E25" s="15">
        <v>103849.77</v>
      </c>
      <c r="F25" s="16">
        <v>30116433300</v>
      </c>
      <c r="G25" s="9">
        <v>9.3264269648526799E-2</v>
      </c>
      <c r="H25" s="17"/>
    </row>
    <row r="26" spans="1:8" s="47" customFormat="1" ht="15" customHeight="1" x14ac:dyDescent="0.25">
      <c r="A26" s="45" t="s">
        <v>1</v>
      </c>
      <c r="B26" s="45" t="s">
        <v>183</v>
      </c>
      <c r="C26" s="45" t="s">
        <v>194</v>
      </c>
      <c r="D26" s="21">
        <v>2458745</v>
      </c>
      <c r="E26" s="21"/>
      <c r="F26" s="21">
        <v>246174243989</v>
      </c>
      <c r="G26" s="23">
        <v>0.76234993842754684</v>
      </c>
      <c r="H26" s="46"/>
    </row>
    <row r="27" spans="1:8" ht="15" customHeight="1" x14ac:dyDescent="0.25">
      <c r="A27" s="33" t="s">
        <v>195</v>
      </c>
      <c r="B27" s="33" t="s">
        <v>196</v>
      </c>
      <c r="C27" s="33" t="s">
        <v>197</v>
      </c>
      <c r="D27" s="33" t="s">
        <v>1</v>
      </c>
      <c r="E27" s="33" t="s">
        <v>1</v>
      </c>
      <c r="F27" s="33" t="s">
        <v>1</v>
      </c>
      <c r="G27" s="9" t="str">
        <f t="shared" ref="G27:G40" si="0">IFERROR(F27/$F$43,"")</f>
        <v/>
      </c>
      <c r="H27" s="17"/>
    </row>
    <row r="28" spans="1:8" ht="15" customHeight="1" x14ac:dyDescent="0.25">
      <c r="A28" s="14" t="s">
        <v>66</v>
      </c>
      <c r="B28" s="14" t="s">
        <v>66</v>
      </c>
      <c r="C28" s="14" t="s">
        <v>66</v>
      </c>
      <c r="D28" s="14" t="s">
        <v>66</v>
      </c>
      <c r="E28" s="14" t="s">
        <v>66</v>
      </c>
      <c r="F28" s="14" t="s">
        <v>66</v>
      </c>
      <c r="G28" s="9" t="str">
        <f t="shared" si="0"/>
        <v/>
      </c>
      <c r="H28" s="17"/>
    </row>
    <row r="29" spans="1:8" ht="15.75" customHeight="1" x14ac:dyDescent="0.25">
      <c r="A29" s="14" t="s">
        <v>1</v>
      </c>
      <c r="B29" s="14" t="s">
        <v>183</v>
      </c>
      <c r="C29" s="14" t="s">
        <v>198</v>
      </c>
      <c r="D29" s="14" t="s">
        <v>1</v>
      </c>
      <c r="E29" s="14" t="s">
        <v>1</v>
      </c>
      <c r="F29" s="14" t="s">
        <v>1</v>
      </c>
      <c r="G29" s="9" t="str">
        <f t="shared" si="0"/>
        <v/>
      </c>
      <c r="H29" s="17"/>
    </row>
    <row r="30" spans="1:8" ht="15" customHeight="1" x14ac:dyDescent="0.25">
      <c r="A30" s="14" t="s">
        <v>1</v>
      </c>
      <c r="B30" s="14" t="s">
        <v>199</v>
      </c>
      <c r="C30" s="14" t="s">
        <v>200</v>
      </c>
      <c r="D30" s="16">
        <v>2458745</v>
      </c>
      <c r="E30" s="20"/>
      <c r="F30" s="16">
        <v>246174243989</v>
      </c>
      <c r="G30" s="9">
        <v>0.76234993842754684</v>
      </c>
      <c r="H30" s="17"/>
    </row>
    <row r="31" spans="1:8" ht="15" customHeight="1" x14ac:dyDescent="0.25">
      <c r="A31" s="33" t="s">
        <v>201</v>
      </c>
      <c r="B31" s="33" t="s">
        <v>202</v>
      </c>
      <c r="C31" s="33" t="s">
        <v>203</v>
      </c>
      <c r="D31" s="33" t="s">
        <v>1</v>
      </c>
      <c r="E31" s="33" t="s">
        <v>1</v>
      </c>
      <c r="F31" s="33" t="s">
        <v>1</v>
      </c>
      <c r="G31" s="9" t="str">
        <f t="shared" si="0"/>
        <v/>
      </c>
      <c r="H31" s="17"/>
    </row>
    <row r="32" spans="1:8" ht="15" customHeight="1" x14ac:dyDescent="0.25">
      <c r="A32" s="14" t="s">
        <v>66</v>
      </c>
      <c r="B32" s="14" t="s">
        <v>66</v>
      </c>
      <c r="C32" s="14" t="s">
        <v>66</v>
      </c>
      <c r="D32" s="14" t="s">
        <v>66</v>
      </c>
      <c r="E32" s="14" t="s">
        <v>66</v>
      </c>
      <c r="F32" s="14" t="s">
        <v>66</v>
      </c>
      <c r="G32" s="9" t="str">
        <f t="shared" si="0"/>
        <v/>
      </c>
      <c r="H32" s="17"/>
    </row>
    <row r="33" spans="1:8" s="47" customFormat="1" ht="15" customHeight="1" x14ac:dyDescent="0.25">
      <c r="A33" s="45" t="s">
        <v>1</v>
      </c>
      <c r="B33" s="45" t="s">
        <v>183</v>
      </c>
      <c r="C33" s="45" t="s">
        <v>204</v>
      </c>
      <c r="D33" s="45" t="s">
        <v>344</v>
      </c>
      <c r="E33" s="45" t="s">
        <v>344</v>
      </c>
      <c r="F33" s="21">
        <v>9052286965</v>
      </c>
      <c r="G33" s="23">
        <v>2.8033031801265929E-2</v>
      </c>
      <c r="H33" s="46"/>
    </row>
    <row r="34" spans="1:8" ht="15" customHeight="1" x14ac:dyDescent="0.25">
      <c r="A34" s="33" t="s">
        <v>205</v>
      </c>
      <c r="B34" s="33" t="s">
        <v>64</v>
      </c>
      <c r="C34" s="33" t="s">
        <v>206</v>
      </c>
      <c r="D34" s="33" t="s">
        <v>1</v>
      </c>
      <c r="E34" s="33" t="s">
        <v>1</v>
      </c>
      <c r="F34" s="33" t="s">
        <v>1</v>
      </c>
      <c r="G34" s="33" t="str">
        <f t="shared" si="0"/>
        <v/>
      </c>
      <c r="H34" s="17"/>
    </row>
    <row r="35" spans="1:8" ht="15" customHeight="1" x14ac:dyDescent="0.25">
      <c r="A35" s="14" t="s">
        <v>1</v>
      </c>
      <c r="B35" s="14" t="s">
        <v>207</v>
      </c>
      <c r="C35" s="14" t="s">
        <v>208</v>
      </c>
      <c r="D35" s="14" t="s">
        <v>1</v>
      </c>
      <c r="E35" s="14" t="s">
        <v>1</v>
      </c>
      <c r="F35" s="18">
        <v>6700627530</v>
      </c>
      <c r="G35" s="9">
        <v>2.0750436366323035E-2</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338</v>
      </c>
      <c r="C37" s="14" t="s">
        <v>209</v>
      </c>
      <c r="D37" s="14" t="s">
        <v>1</v>
      </c>
      <c r="E37" s="14" t="s">
        <v>1</v>
      </c>
      <c r="F37" s="18">
        <v>3800000000</v>
      </c>
      <c r="G37" s="10">
        <v>1.1767802021376875E-2</v>
      </c>
      <c r="H37" s="17"/>
    </row>
    <row r="38" spans="1:8" ht="15" customHeight="1" x14ac:dyDescent="0.25">
      <c r="A38" s="14" t="s">
        <v>66</v>
      </c>
      <c r="B38" s="14" t="s">
        <v>66</v>
      </c>
      <c r="C38" s="14" t="s">
        <v>66</v>
      </c>
      <c r="D38" s="14" t="s">
        <v>66</v>
      </c>
      <c r="E38" s="14" t="s">
        <v>66</v>
      </c>
      <c r="F38" s="19" t="s">
        <v>66</v>
      </c>
      <c r="G38" s="14" t="str">
        <f t="shared" si="0"/>
        <v/>
      </c>
      <c r="H38" s="17"/>
    </row>
    <row r="39" spans="1:8" ht="15" customHeight="1" x14ac:dyDescent="0.25">
      <c r="A39" s="14" t="s">
        <v>1</v>
      </c>
      <c r="B39" s="20" t="s">
        <v>326</v>
      </c>
      <c r="C39" s="14">
        <v>2261</v>
      </c>
      <c r="D39" s="14" t="s">
        <v>1</v>
      </c>
      <c r="E39" s="14" t="s">
        <v>1</v>
      </c>
      <c r="F39" s="18">
        <v>40014790891</v>
      </c>
      <c r="G39" s="9">
        <v>0.12391740450844282</v>
      </c>
      <c r="H39" s="17"/>
    </row>
    <row r="40" spans="1:8" ht="15" customHeight="1" x14ac:dyDescent="0.25">
      <c r="A40" s="14" t="s">
        <v>66</v>
      </c>
      <c r="B40" s="20" t="s">
        <v>341</v>
      </c>
      <c r="C40" s="14" t="s">
        <v>66</v>
      </c>
      <c r="D40" s="14" t="s">
        <v>66</v>
      </c>
      <c r="E40" s="14" t="s">
        <v>66</v>
      </c>
      <c r="F40" s="18" t="s">
        <v>66</v>
      </c>
      <c r="G40" s="9" t="str">
        <f t="shared" si="0"/>
        <v/>
      </c>
      <c r="H40" s="17"/>
    </row>
    <row r="41" spans="1:8" ht="15" customHeight="1" x14ac:dyDescent="0.25">
      <c r="A41" s="14" t="s">
        <v>1</v>
      </c>
      <c r="B41" s="20" t="s">
        <v>342</v>
      </c>
      <c r="C41" s="14">
        <v>2262</v>
      </c>
      <c r="D41" s="14" t="s">
        <v>1</v>
      </c>
      <c r="E41" s="14" t="s">
        <v>1</v>
      </c>
      <c r="F41" s="18">
        <v>17173068493</v>
      </c>
      <c r="G41" s="9">
        <v>5.3181386875044451E-2</v>
      </c>
      <c r="H41" s="34"/>
    </row>
    <row r="42" spans="1:8" s="47" customFormat="1" ht="15" customHeight="1" x14ac:dyDescent="0.25">
      <c r="A42" s="45" t="s">
        <v>1</v>
      </c>
      <c r="B42" s="45" t="s">
        <v>183</v>
      </c>
      <c r="C42" s="45">
        <v>2263</v>
      </c>
      <c r="D42" s="45" t="s">
        <v>1</v>
      </c>
      <c r="E42" s="45" t="s">
        <v>1</v>
      </c>
      <c r="F42" s="48">
        <v>67688486914</v>
      </c>
      <c r="G42" s="23">
        <v>0.20961702977118718</v>
      </c>
      <c r="H42" s="46"/>
    </row>
    <row r="43" spans="1:8" ht="15" customHeight="1" x14ac:dyDescent="0.25">
      <c r="A43" s="33" t="s">
        <v>160</v>
      </c>
      <c r="B43" s="33" t="s">
        <v>210</v>
      </c>
      <c r="C43" s="33" t="s">
        <v>211</v>
      </c>
      <c r="D43" s="21">
        <v>2458745</v>
      </c>
      <c r="E43" s="14"/>
      <c r="F43" s="22">
        <v>322915017868</v>
      </c>
      <c r="G43" s="23">
        <v>1</v>
      </c>
      <c r="H43" s="17"/>
    </row>
    <row r="44" spans="1:8" ht="15" customHeight="1" x14ac:dyDescent="0.25">
      <c r="A44" s="24" t="s">
        <v>1</v>
      </c>
      <c r="B44" s="24" t="s">
        <v>1</v>
      </c>
      <c r="C44" s="24" t="s">
        <v>1</v>
      </c>
      <c r="D44" s="24" t="s">
        <v>1</v>
      </c>
      <c r="E44" s="24" t="s">
        <v>1</v>
      </c>
      <c r="F44" s="24" t="s">
        <v>1</v>
      </c>
      <c r="G44" s="24" t="s">
        <v>1</v>
      </c>
    </row>
    <row r="47" spans="1:8" x14ac:dyDescent="0.2">
      <c r="G47"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6" workbookViewId="0">
      <selection activeCell="L29" sqref="L29"/>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1.1000670390177249E-2</v>
      </c>
      <c r="E3" s="40">
        <v>1.1000711196889756E-2</v>
      </c>
      <c r="H3" s="32"/>
      <c r="I3" s="32"/>
    </row>
    <row r="4" spans="1:9" ht="31.5" x14ac:dyDescent="0.25">
      <c r="A4" s="14" t="s">
        <v>11</v>
      </c>
      <c r="B4" s="37" t="s">
        <v>239</v>
      </c>
      <c r="C4" s="38" t="s">
        <v>240</v>
      </c>
      <c r="D4" s="39">
        <v>1.1284545933381495E-3</v>
      </c>
      <c r="E4" s="40">
        <v>1.1214832104839015E-3</v>
      </c>
      <c r="H4" s="32"/>
      <c r="I4" s="32"/>
    </row>
    <row r="5" spans="1:9" ht="47.25" x14ac:dyDescent="0.25">
      <c r="A5" s="14" t="s">
        <v>14</v>
      </c>
      <c r="B5" s="37" t="s">
        <v>241</v>
      </c>
      <c r="C5" s="38" t="s">
        <v>242</v>
      </c>
      <c r="D5" s="39">
        <v>1.1013406227677466E-3</v>
      </c>
      <c r="E5" s="40">
        <v>1.1789810859405689E-3</v>
      </c>
      <c r="H5" s="32"/>
      <c r="I5" s="32"/>
    </row>
    <row r="6" spans="1:9" ht="31.5" x14ac:dyDescent="0.25">
      <c r="A6" s="14" t="s">
        <v>17</v>
      </c>
      <c r="B6" s="37" t="s">
        <v>243</v>
      </c>
      <c r="C6" s="38" t="s">
        <v>244</v>
      </c>
      <c r="D6" s="39">
        <v>3.800415753596485E-4</v>
      </c>
      <c r="E6" s="40">
        <v>3.9370942019498786E-4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4.4498615515728705E-4</v>
      </c>
      <c r="E9" s="40">
        <v>4.763559943194217E-4</v>
      </c>
      <c r="H9" s="32"/>
      <c r="I9" s="32"/>
    </row>
    <row r="10" spans="1:9" ht="15.75" x14ac:dyDescent="0.25">
      <c r="A10" s="14" t="s">
        <v>29</v>
      </c>
      <c r="B10" s="37" t="s">
        <v>251</v>
      </c>
      <c r="C10" s="38" t="s">
        <v>252</v>
      </c>
      <c r="D10" s="39">
        <v>1.4323459512492068E-2</v>
      </c>
      <c r="E10" s="40">
        <v>1.4345177178327433E-2</v>
      </c>
      <c r="H10" s="32"/>
      <c r="I10" s="32"/>
    </row>
    <row r="11" spans="1:9" ht="15.75" x14ac:dyDescent="0.25">
      <c r="A11" s="14" t="s">
        <v>32</v>
      </c>
      <c r="B11" s="37" t="s">
        <v>253</v>
      </c>
      <c r="C11" s="38" t="s">
        <v>254</v>
      </c>
      <c r="D11" s="39">
        <v>0.74722853899783159</v>
      </c>
      <c r="E11" s="40">
        <v>0.89647181209617821</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220406252100</v>
      </c>
      <c r="E14" s="43">
        <v>210254413700</v>
      </c>
      <c r="H14" s="32"/>
      <c r="I14" s="32"/>
    </row>
    <row r="15" spans="1:9" ht="15.75" x14ac:dyDescent="0.25">
      <c r="A15" s="14"/>
      <c r="B15" s="37" t="s">
        <v>260</v>
      </c>
      <c r="C15" s="38" t="s">
        <v>261</v>
      </c>
      <c r="D15" s="42">
        <v>220406252100</v>
      </c>
      <c r="E15" s="43">
        <v>210254413700</v>
      </c>
      <c r="H15" s="32"/>
      <c r="I15" s="32"/>
    </row>
    <row r="16" spans="1:9" ht="15.75" x14ac:dyDescent="0.25">
      <c r="A16" s="14"/>
      <c r="B16" s="37" t="s">
        <v>262</v>
      </c>
      <c r="C16" s="38" t="s">
        <v>263</v>
      </c>
      <c r="D16" s="42">
        <v>22040625.210000001</v>
      </c>
      <c r="E16" s="43">
        <v>21025441.370000001</v>
      </c>
      <c r="H16" s="32"/>
      <c r="I16" s="32"/>
    </row>
    <row r="17" spans="1:9" ht="15.75" x14ac:dyDescent="0.25">
      <c r="A17" s="14" t="s">
        <v>11</v>
      </c>
      <c r="B17" s="37" t="s">
        <v>264</v>
      </c>
      <c r="C17" s="38" t="s">
        <v>265</v>
      </c>
      <c r="D17" s="42">
        <v>2168034900</v>
      </c>
      <c r="E17" s="43">
        <v>10151838400</v>
      </c>
      <c r="H17" s="32"/>
      <c r="I17" s="32"/>
    </row>
    <row r="18" spans="1:9" ht="15.75" x14ac:dyDescent="0.25">
      <c r="A18" s="14"/>
      <c r="B18" s="37" t="s">
        <v>266</v>
      </c>
      <c r="C18" s="38" t="s">
        <v>267</v>
      </c>
      <c r="D18" s="42">
        <v>1025586.63</v>
      </c>
      <c r="E18" s="43">
        <v>1348915.57</v>
      </c>
      <c r="H18" s="32"/>
      <c r="I18" s="32"/>
    </row>
    <row r="19" spans="1:9" ht="15.75" x14ac:dyDescent="0.25">
      <c r="A19" s="14"/>
      <c r="B19" s="37" t="s">
        <v>268</v>
      </c>
      <c r="C19" s="38" t="s">
        <v>269</v>
      </c>
      <c r="D19" s="42">
        <v>10255866300</v>
      </c>
      <c r="E19" s="43">
        <v>13489155700</v>
      </c>
      <c r="H19" s="32"/>
      <c r="I19" s="32"/>
    </row>
    <row r="20" spans="1:9" ht="15.75" x14ac:dyDescent="0.25">
      <c r="A20" s="14"/>
      <c r="B20" s="37" t="s">
        <v>270</v>
      </c>
      <c r="C20" s="38" t="s">
        <v>271</v>
      </c>
      <c r="D20" s="42">
        <v>-808783.14</v>
      </c>
      <c r="E20" s="43">
        <v>-333731.73</v>
      </c>
      <c r="H20" s="32"/>
      <c r="I20" s="32"/>
    </row>
    <row r="21" spans="1:9" ht="15.75" x14ac:dyDescent="0.25">
      <c r="A21" s="14"/>
      <c r="B21" s="37" t="s">
        <v>272</v>
      </c>
      <c r="C21" s="38" t="s">
        <v>273</v>
      </c>
      <c r="D21" s="42">
        <v>-8087831400</v>
      </c>
      <c r="E21" s="43">
        <v>-3337317300</v>
      </c>
      <c r="H21" s="32"/>
      <c r="I21" s="32"/>
    </row>
    <row r="22" spans="1:9" ht="15.75" x14ac:dyDescent="0.25">
      <c r="A22" s="14" t="s">
        <v>14</v>
      </c>
      <c r="B22" s="37" t="s">
        <v>274</v>
      </c>
      <c r="C22" s="38" t="s">
        <v>275</v>
      </c>
      <c r="D22" s="42">
        <v>222574287000</v>
      </c>
      <c r="E22" s="43">
        <v>220406252100</v>
      </c>
      <c r="H22" s="32"/>
      <c r="I22" s="32"/>
    </row>
    <row r="23" spans="1:9" ht="15.75" x14ac:dyDescent="0.25">
      <c r="A23" s="14"/>
      <c r="B23" s="37" t="s">
        <v>276</v>
      </c>
      <c r="C23" s="38" t="s">
        <v>277</v>
      </c>
      <c r="D23" s="42">
        <v>222574287000</v>
      </c>
      <c r="E23" s="43">
        <v>220406252100</v>
      </c>
      <c r="H23" s="32"/>
      <c r="I23" s="32"/>
    </row>
    <row r="24" spans="1:9" ht="15.75" x14ac:dyDescent="0.25">
      <c r="A24" s="14"/>
      <c r="B24" s="37" t="s">
        <v>278</v>
      </c>
      <c r="C24" s="38" t="s">
        <v>279</v>
      </c>
      <c r="D24" s="42">
        <v>22257428.699999999</v>
      </c>
      <c r="E24" s="43">
        <v>22040625.210000001</v>
      </c>
      <c r="H24" s="32"/>
      <c r="I24" s="32"/>
    </row>
    <row r="25" spans="1:9" ht="31.5" x14ac:dyDescent="0.25">
      <c r="A25" s="14" t="s">
        <v>17</v>
      </c>
      <c r="B25" s="37" t="s">
        <v>280</v>
      </c>
      <c r="C25" s="38" t="s">
        <v>281</v>
      </c>
      <c r="D25" s="39">
        <v>0.43280000000000002</v>
      </c>
      <c r="E25" s="40">
        <v>0.43740000000000001</v>
      </c>
      <c r="H25" s="32"/>
      <c r="I25" s="32"/>
    </row>
    <row r="26" spans="1:9" ht="31.5" x14ac:dyDescent="0.25">
      <c r="A26" s="14" t="s">
        <v>20</v>
      </c>
      <c r="B26" s="37" t="s">
        <v>282</v>
      </c>
      <c r="C26" s="38" t="s">
        <v>283</v>
      </c>
      <c r="D26" s="39">
        <v>0.55500000000000005</v>
      </c>
      <c r="E26" s="40">
        <v>0.56289999999999996</v>
      </c>
      <c r="H26" s="32"/>
      <c r="I26" s="32"/>
    </row>
    <row r="27" spans="1:9" ht="31.5" x14ac:dyDescent="0.25">
      <c r="A27" s="14" t="s">
        <v>23</v>
      </c>
      <c r="B27" s="37" t="s">
        <v>284</v>
      </c>
      <c r="C27" s="38" t="s">
        <v>285</v>
      </c>
      <c r="D27" s="39">
        <v>2.9999999999999997E-4</v>
      </c>
      <c r="E27" s="40">
        <v>2.9999999999999997E-4</v>
      </c>
      <c r="H27" s="32"/>
      <c r="I27" s="32"/>
    </row>
    <row r="28" spans="1:9" ht="31.5" x14ac:dyDescent="0.25">
      <c r="A28" s="14" t="s">
        <v>26</v>
      </c>
      <c r="B28" s="49" t="s">
        <v>286</v>
      </c>
      <c r="C28" s="50" t="s">
        <v>287</v>
      </c>
      <c r="D28" s="51">
        <v>6907</v>
      </c>
      <c r="E28" s="51">
        <v>6770</v>
      </c>
      <c r="H28" s="32"/>
      <c r="I28" s="32"/>
    </row>
    <row r="29" spans="1:9" ht="15.75" x14ac:dyDescent="0.25">
      <c r="A29" s="14" t="s">
        <v>29</v>
      </c>
      <c r="B29" s="49" t="s">
        <v>288</v>
      </c>
      <c r="C29" s="50" t="s">
        <v>289</v>
      </c>
      <c r="D29" s="42">
        <v>14351.68</v>
      </c>
      <c r="E29" s="42">
        <v>14295.19</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Z0tEnla4YemHTwslvxN4MvrcGj4=</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R0pMLyKv1vmDcbGVU5/elzXtj68=</DigestValue>
    </Reference>
  </SignedInfo>
  <SignatureValue>odOxUuBp/2rm+meF6K6OHsN/Z465dJeU24YZEH3XTPWzbVkvGSe+HQH5HFCpNlXpJStKu2MAvmvO
iaYVuITzL+OT7RL7U1CXJfUKk1/3VA3Ufk2EN/qa0+fLP4OA2yoAuCrYGJ+tLZJgyTHvNMxAHocG
wYczovYKYaFAl657qtbFzn7WLS2qGXIZk8uSWJ7q5+wgK6ywUIjSHSsI9tx1/J2fp1MS/xItaVbV
justzhOBlPC7SVFKJJGsBdVxJ5L2o1i2SYyMfq2wbM+rEkZRAP7DveuauRe6AIX4h8ITil6lOn4r
iT4IPCL3Tqhx1LQVPMAUtzpaaleIjJIgNqjN/Q==</SignatureValue>
  <KeyInfo>
    <X509Data>
      <X509Certificate>MIIFkDCCBHigAwIBAgIQVAEBAVgCX9gpWjqeRKe/4zANBgkqhkiG9w0BAQsFADBcMQswCQYDVQQG
EwJWTjEzMDEGA1UECgwqVklFVE5BTSBQT1NUUyBBTkQgVEVMRUNPTU1VTklDQVRJT05TIEdST1VQ
MRgwFgYDVQQDDA9WTlBULUNBIFNIQS0yNTYwHhcNMjQwNjI1MTE0ODAwWhcNMjUwNzI4MTEwOTQ3
WjCB1DELMAkGA1UEBhMCVk4xEjAQBgNVBAgMCUjDgCBO4buYSTEcMBoGA1UEBwwTUXXhuq1uIEhv
w6BuIEtp4bq/bTFvMG0GA1UEAwxmTkfDgk4gSMOATkcgVEjGr8agTkcgTeG6oEkgQ+G7lCBQSOG6
pk4gxJDhuqZVIFTGryBWw4AgUEjDgVQgVFJJ4buCTiBWSeG7hlQgTkFNIC0gQ0hJIE5Iw4FOSCBI
w4AgVEjDgE5IMSIwIAYKCZImiZPyLGQBAQwSTVNUOjAxMDAxNTA2MTktMDczMIIBIjANBgkqhkiG
9w0BAQEFAAOCAQ8AMIIBCgKCAQEAzPBjTuh7+BTxkrDN/2zwkQHXQAFeOVNjE8VqMNDlNL7/mx2r
fZyhI88eBPHVYF0nMwMzm/sVNmsAfgxdtyV86zhodk1M4NtlaSRaKPpg1YRA1OQMYrdBmB19SJjl
YUMGiwRTVDtnQgHDBjke6kMn6R+yjH3Qhhrsc4Lcm/rkojZc+aZYhIeOdf3TBXAvNpoRzL9KCQZd
TTlDiPEbzqNSxaPlyYr20/q8IfdHTetyWoMRZ29FCZARWQKniRoLUsxeY8Gb8xS96uyxEGgmq3Uh
UnDK1DcdZDnXHhA0VUEPERXVtWcVjAL5qD7+X5H5JQN0H7nt8AmU0p+4w9V/TDG9RwIDAQABo4IB
0zCCAc8wfgYIKwYBBQUHAQEEcjBwMDkGCCsGAQUFBzAChi1odHRwOi8vcHViLnZucHQtY2Eudm4v
Y2VydHMvdm5wdGNhLXNoYTI1Ni5jZXIwMwYIKwYBBQUHMAGGJ2h0dHA6Ly9vY3NwLXNoYTI1Ni52
bnB0LWNhLnZuL3Jlc3BvbmRlcjAdBgNVHQ4EFgQU5W1PYLzQs2cnd1uVozHwKEarZGIwDAYDVR0T
AQH/BAIwADAfBgNVHSMEGDAWgBS2TWtr1qadNO0yOexCVKy+MmPYcTBoBgNVHSAEYTBfMF0GDisG
AQQBge0DAQEDAQEBMEswIgYIKwYBBQUHAgIwFh4UAE8ASQBEAC0AUwBUAC0AMgAuADAwJQYIKwYB
BQUHAgEWGWh0dHA6Ly9wdWIudm5wdC1jYS52bi9ycGEwPwYDVR0fBDgwNjA0oDKgMIYuaHR0cDov
L2NybC1zaGEyNTYudm5wdC1jYS52bi92bnB0Y2Etc2hhMjU2LmNybDAOBgNVHQ8BAf8EBAMCBPAw
IAYDVR0lBBkwFwYKKwYBBAGCNwoDDAYJKoZIhvcvAQEFMCIGA1UdEQQbMBmBF25ndXllbmFuaC5s
dGRAZ21haWwuY29tMA0GCSqGSIb3DQEBCwUAA4IBAQB1W+KOUqmPseEp3Irlyif01QEnwWiTZXfY
piQscicQPdmmiiGUJWCewiYlGDS+raL9Rg4QxRDc6sr+TsTKBzb+c5XzdlR356reycJpNQPZ/lj9
XF8ocfSVGXbWOjRvlf9j65kVAPFXnQAtD5rQgTkAlCbE/qWrg9+VU3rcTdx0OfrjSh1QzEYxs1O9
2SYJf1tkWTa2ABUJbksG5xz+HUTtU5L2I3U7f2gNB1ODHyZX8DLMDXTjb+O1GdO2Ec3UxNyEuhha
jvTPtGPAfXWGjwGOykrvslELVr7EC3NrNOKruleWb1TyxtglH/CS43wyXWKlXaQaMsBHpU9QB+jG
i0r+</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XVSP6Ng8Z2Fkvwxm7v0API4bQH8=</DigestValue>
      </Reference>
      <Reference URI="/xl/worksheets/sheet5.xml?ContentType=application/vnd.openxmlformats-officedocument.spreadsheetml.worksheet+xml">
        <DigestMethod Algorithm="http://www.w3.org/2000/09/xmldsig#sha1"/>
        <DigestValue>RjSiyz+hF1A+uBrkfqHA2VQwB40=</DigestValue>
      </Reference>
      <Reference URI="/xl/comments7.xml?ContentType=application/vnd.openxmlformats-officedocument.spreadsheetml.comments+xml">
        <DigestMethod Algorithm="http://www.w3.org/2000/09/xmldsig#sha1"/>
        <DigestValue>79XpJkqnnys5akYe/9oBRlZCeyg=</DigestValue>
      </Reference>
      <Reference URI="/xl/worksheets/sheet9.xml?ContentType=application/vnd.openxmlformats-officedocument.spreadsheetml.worksheet+xml">
        <DigestMethod Algorithm="http://www.w3.org/2000/09/xmldsig#sha1"/>
        <DigestValue>M0AIq4FdnCYqDNl638dzzQ40M0E=</DigestValue>
      </Reference>
      <Reference URI="/xl/comments2.xml?ContentType=application/vnd.openxmlformats-officedocument.spreadsheetml.comments+xml">
        <DigestMethod Algorithm="http://www.w3.org/2000/09/xmldsig#sha1"/>
        <DigestValue>QI6SLgS2VxcHrgq/dtqfWEBF6tY=</DigestValue>
      </Reference>
      <Reference URI="/xl/worksheets/sheet11.xml?ContentType=application/vnd.openxmlformats-officedocument.spreadsheetml.worksheet+xml">
        <DigestMethod Algorithm="http://www.w3.org/2000/09/xmldsig#sha1"/>
        <DigestValue>wT5pVhL9+AWAN+mdvQqWM3wgm9M=</DigestValue>
      </Reference>
      <Reference URI="/xl/drawings/vmlDrawing4.vml?ContentType=application/vnd.openxmlformats-officedocument.vmlDrawing">
        <DigestMethod Algorithm="http://www.w3.org/2000/09/xmldsig#sha1"/>
        <DigestValue>jZhxQVzU5FYM5wJm7HtqM3PbG7U=</DigestValue>
      </Reference>
      <Reference URI="/xl/drawings/vmlDrawing1.vml?ContentType=application/vnd.openxmlformats-officedocument.vmlDrawing">
        <DigestMethod Algorithm="http://www.w3.org/2000/09/xmldsig#sha1"/>
        <DigestValue>ySIefRYgq4XzUVfXsZ4q0R0jLDQ=</DigestValue>
      </Reference>
      <Reference URI="/xl/styles.xml?ContentType=application/vnd.openxmlformats-officedocument.spreadsheetml.styles+xml">
        <DigestMethod Algorithm="http://www.w3.org/2000/09/xmldsig#sha1"/>
        <DigestValue>W2ypr+HhxdxZ64ZaVfeOZWNr5/A=</DigestValue>
      </Reference>
      <Reference URI="/xl/printerSettings/printerSettings3.bin?ContentType=application/vnd.openxmlformats-officedocument.spreadsheetml.printerSettings">
        <DigestMethod Algorithm="http://www.w3.org/2000/09/xmldsig#sha1"/>
        <DigestValue>TvyAATTYEFS1cV1HgpO+2oYSroY=</DigestValue>
      </Reference>
      <Reference URI="/xl/worksheets/sheet6.xml?ContentType=application/vnd.openxmlformats-officedocument.spreadsheetml.worksheet+xml">
        <DigestMethod Algorithm="http://www.w3.org/2000/09/xmldsig#sha1"/>
        <DigestValue>QMLFJE/jsG12AXRXoJH2oRasVRk=</DigestValue>
      </Reference>
      <Reference URI="/xl/comments3.xml?ContentType=application/vnd.openxmlformats-officedocument.spreadsheetml.comments+xml">
        <DigestMethod Algorithm="http://www.w3.org/2000/09/xmldsig#sha1"/>
        <DigestValue>/MvyfbT4IRMdl8uFnxvp/XuTT1Y=</DigestValue>
      </Reference>
      <Reference URI="/xl/comments4.xml?ContentType=application/vnd.openxmlformats-officedocument.spreadsheetml.comments+xml">
        <DigestMethod Algorithm="http://www.w3.org/2000/09/xmldsig#sha1"/>
        <DigestValue>GxjkVjgtIPrzNE4FmSX7A5VQr0k=</DigestValue>
      </Reference>
      <Reference URI="/xl/printerSettings/printerSettings2.bin?ContentType=application/vnd.openxmlformats-officedocument.spreadsheetml.printerSettings">
        <DigestMethod Algorithm="http://www.w3.org/2000/09/xmldsig#sha1"/>
        <DigestValue>0wnXZhEw75LN5ZrpS6Ls7AQZ6u8=</DigestValue>
      </Reference>
      <Reference URI="/xl/worksheets/sheet10.xml?ContentType=application/vnd.openxmlformats-officedocument.spreadsheetml.worksheet+xml">
        <DigestMethod Algorithm="http://www.w3.org/2000/09/xmldsig#sha1"/>
        <DigestValue>4ZgAoQ64pDNLZK9rPlZW/u7rZSc=</DigestValue>
      </Reference>
      <Reference URI="/xl/comments6.xml?ContentType=application/vnd.openxmlformats-officedocument.spreadsheetml.comments+xml">
        <DigestMethod Algorithm="http://www.w3.org/2000/09/xmldsig#sha1"/>
        <DigestValue>vw6Y1swWf1hgMYyOPKgmm2OBjFE=</DigestValue>
      </Reference>
      <Reference URI="/xl/worksheets/sheet8.xml?ContentType=application/vnd.openxmlformats-officedocument.spreadsheetml.worksheet+xml">
        <DigestMethod Algorithm="http://www.w3.org/2000/09/xmldsig#sha1"/>
        <DigestValue>yyREWn3efHnfer8lV+S9qmR9rqk=</DigestValue>
      </Reference>
      <Reference URI="/xl/drawings/vmlDrawing3.vml?ContentType=application/vnd.openxmlformats-officedocument.vmlDrawing">
        <DigestMethod Algorithm="http://www.w3.org/2000/09/xmldsig#sha1"/>
        <DigestValue>6PxtpyfqItA/VudBOpO/Xhnx22U=</DigestValue>
      </Reference>
      <Reference URI="/xl/comments5.xml?ContentType=application/vnd.openxmlformats-officedocument.spreadsheetml.comments+xml">
        <DigestMethod Algorithm="http://www.w3.org/2000/09/xmldsig#sha1"/>
        <DigestValue>yCQQ/AYQtmXoxKtGZmof1epwIFw=</DigestValue>
      </Reference>
      <Reference URI="/xl/worksheets/sheet7.xml?ContentType=application/vnd.openxmlformats-officedocument.spreadsheetml.worksheet+xml">
        <DigestMethod Algorithm="http://www.w3.org/2000/09/xmldsig#sha1"/>
        <DigestValue>J8Lao2hhQM0E1vJLtWldkTrjA68=</DigestValue>
      </Reference>
      <Reference URI="/xl/theme/theme1.xml?ContentType=application/vnd.openxmlformats-officedocument.theme+xml">
        <DigestMethod Algorithm="http://www.w3.org/2000/09/xmldsig#sha1"/>
        <DigestValue>ws0gcdu2aM8dJ36PXh4TC2naUx4=</DigestValue>
      </Reference>
      <Reference URI="/xl/worksheets/sheet13.xml?ContentType=application/vnd.openxmlformats-officedocument.spreadsheetml.worksheet+xml">
        <DigestMethod Algorithm="http://www.w3.org/2000/09/xmldsig#sha1"/>
        <DigestValue>EU0NgN5iwx87YbiHB+PzGoYrqNU=</DigestValue>
      </Reference>
      <Reference URI="/xl/drawings/vmlDrawing2.vml?ContentType=application/vnd.openxmlformats-officedocument.vmlDrawing">
        <DigestMethod Algorithm="http://www.w3.org/2000/09/xmldsig#sha1"/>
        <DigestValue>B7AStGsWQJHazTTLoj8NGbaTYtA=</DigestValue>
      </Reference>
      <Reference URI="/xl/comments11.xml?ContentType=application/vnd.openxmlformats-officedocument.spreadsheetml.comments+xml">
        <DigestMethod Algorithm="http://www.w3.org/2000/09/xmldsig#sha1"/>
        <DigestValue>X4w/xl+rdLI+m1sN0/px223TFBU=</DigestValue>
      </Reference>
      <Reference URI="/xl/worksheets/sheet3.xml?ContentType=application/vnd.openxmlformats-officedocument.spreadsheetml.worksheet+xml">
        <DigestMethod Algorithm="http://www.w3.org/2000/09/xmldsig#sha1"/>
        <DigestValue>E/cvQj2QwPdwcWpSLOz4U/0hR9Q=</DigestValue>
      </Reference>
      <Reference URI="/xl/comments10.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AhJt3oNtzZ4Rc8VhhVbwLlhbLq0=</DigestValue>
      </Reference>
      <Reference URI="/xl/comments1.xml?ContentType=application/vnd.openxmlformats-officedocument.spreadsheetml.comments+xml">
        <DigestMethod Algorithm="http://www.w3.org/2000/09/xmldsig#sha1"/>
        <DigestValue>IRGBA4rm6bkKQOjBKKS2e2r8Hbk=</DigestValue>
      </Reference>
      <Reference URI="/xl/worksheets/sheet4.xml?ContentType=application/vnd.openxmlformats-officedocument.spreadsheetml.worksheet+xml">
        <DigestMethod Algorithm="http://www.w3.org/2000/09/xmldsig#sha1"/>
        <DigestValue>y7INhdd0lUh7Nyhs3vuykJj4daw=</DigestValue>
      </Reference>
      <Reference URI="/xl/comments9.xml?ContentType=application/vnd.openxmlformats-officedocument.spreadsheetml.comments+xml">
        <DigestMethod Algorithm="http://www.w3.org/2000/09/xmldsig#sha1"/>
        <DigestValue>1Rplm2eJqcRVZfJSPcm0wBybo5c=</DigestValue>
      </Reference>
      <Reference URI="/xl/workbook.xml?ContentType=application/vnd.openxmlformats-officedocument.spreadsheetml.sheet.main+xml">
        <DigestMethod Algorithm="http://www.w3.org/2000/09/xmldsig#sha1"/>
        <DigestValue>Ovc1mbSy/Kk67Cum6kqo4+M6R6Q=</DigestValue>
      </Reference>
      <Reference URI="/xl/drawings/vmlDrawing11.vml?ContentType=application/vnd.openxmlformats-officedocument.vmlDrawing">
        <DigestMethod Algorithm="http://www.w3.org/2000/09/xmldsig#sha1"/>
        <DigestValue>jSBoegq6+Seo+R3f5UbAyfsxuuo=</DigestValue>
      </Reference>
      <Reference URI="/xl/drawings/vmlDrawing10.vml?ContentType=application/vnd.openxmlformats-officedocument.vmlDrawing">
        <DigestMethod Algorithm="http://www.w3.org/2000/09/xmldsig#sha1"/>
        <DigestValue>4TYaM9GVeOYAVjRYlo1VCi5Gy/w=</DigestValue>
      </Reference>
      <Reference URI="/xl/drawings/vmlDrawing9.vml?ContentType=application/vnd.openxmlformats-officedocument.vmlDrawing">
        <DigestMethod Algorithm="http://www.w3.org/2000/09/xmldsig#sha1"/>
        <DigestValue>VLGkTi2pkRd1njldqCPXJ8waB+U=</DigestValue>
      </Reference>
      <Reference URI="/xl/comments8.xml?ContentType=application/vnd.openxmlformats-officedocument.spreadsheetml.comments+xml">
        <DigestMethod Algorithm="http://www.w3.org/2000/09/xmldsig#sha1"/>
        <DigestValue>tPbeJKVj/83yzV4LxxRHf8EIACQ=</DigestValue>
      </Reference>
      <Reference URI="/xl/worksheets/sheet12.xml?ContentType=application/vnd.openxmlformats-officedocument.spreadsheetml.worksheet+xml">
        <DigestMethod Algorithm="http://www.w3.org/2000/09/xmldsig#sha1"/>
        <DigestValue>JyamwmO11302x7g702nUoVDU3hw=</DigestValue>
      </Reference>
      <Reference URI="/xl/sharedStrings.xml?ContentType=application/vnd.openxmlformats-officedocument.spreadsheetml.sharedStrings+xml">
        <DigestMethod Algorithm="http://www.w3.org/2000/09/xmldsig#sha1"/>
        <DigestValue>PI4drzPZUNBKULK0hIYL/302lr0=</DigestValue>
      </Reference>
      <Reference URI="/xl/worksheets/sheet1.xml?ContentType=application/vnd.openxmlformats-officedocument.spreadsheetml.worksheet+xml">
        <DigestMethod Algorithm="http://www.w3.org/2000/09/xmldsig#sha1"/>
        <DigestValue>6UQR1EWTisO9K86xhwbVUfXl26Q=</DigestValue>
      </Reference>
      <Reference URI="/xl/drawings/vmlDrawing5.vml?ContentType=application/vnd.openxmlformats-officedocument.vmlDrawing">
        <DigestMethod Algorithm="http://www.w3.org/2000/09/xmldsig#sha1"/>
        <DigestValue>s2ootIwzac85QCGjSitL65MAJK0=</DigestValue>
      </Reference>
      <Reference URI="/xl/drawings/vmlDrawing6.vml?ContentType=application/vnd.openxmlformats-officedocument.vmlDrawing">
        <DigestMethod Algorithm="http://www.w3.org/2000/09/xmldsig#sha1"/>
        <DigestValue>NZBZomsfqSIeF+oApe8lllXk0q4=</DigestValue>
      </Reference>
      <Reference URI="/xl/drawings/vmlDrawing7.vml?ContentType=application/vnd.openxmlformats-officedocument.vmlDrawing">
        <DigestMethod Algorithm="http://www.w3.org/2000/09/xmldsig#sha1"/>
        <DigestValue>qEZSZd+BUZ8ARpsW9LPxcVrswyc=</DigestValue>
      </Reference>
      <Reference URI="/xl/drawings/vmlDrawing8.vml?ContentType=application/vnd.openxmlformats-officedocument.vmlDrawing">
        <DigestMethod Algorithm="http://www.w3.org/2000/09/xmldsig#sha1"/>
        <DigestValue>V0QkOoLJEWBrz2uXm67vFw5bvVg=</DigestValue>
      </Reference>
      <Reference URI="/xl/printerSettings/printerSettings1.bin?ContentType=application/vnd.openxmlformats-officedocument.spreadsheetml.printerSettings">
        <DigestMethod Algorithm="http://www.w3.org/2000/09/xmldsig#sha1"/>
        <DigestValue>0wnXZhEw75LN5ZrpS6Ls7AQZ6u8=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30qtwu41l5uoJ/fpD/BU2fx+PZ8=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2024-11-07T07:28:08Z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2024-11-07T07:28:08Z</xd:SigningTime>
          <xd:SigningCertificate>
            <xd:Cert>
              <xd:CertDigest>
                <DigestMethod Algorithm="http://www.w3.org/2000/09/xmldsig#sha1"/>
                <DigestValue>0bNbiON3hU4h0ifwUc+d6XK812Q=</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kGX4j7bxbslx+qNwnvZ+9YjF+NQDouoVfNvkgv+SIoA=</DigestValue>
    </Reference>
    <Reference Type="http://www.w3.org/2000/09/xmldsig#Object" URI="#idOfficeObject">
      <DigestMethod Algorithm="http://www.w3.org/2001/04/xmlenc#sha256"/>
      <DigestValue>eYYdeSEg1HechOHPwksGa/Y8Uioz+yIblbBOHR1zOO8=</DigestValue>
    </Reference>
    <Reference Type="http://uri.etsi.org/01903#SignedProperties" URI="#idSignedProperties">
      <Transforms>
        <Transform Algorithm="http://www.w3.org/TR/2001/REC-xml-c14n-20010315"/>
      </Transforms>
      <DigestMethod Algorithm="http://www.w3.org/2001/04/xmlenc#sha256"/>
      <DigestValue>+NqRZqyvjUzFeW35KnISrpZC3Th3ccJb2RfCGN1xWxc=</DigestValue>
    </Reference>
  </SignedInfo>
  <SignatureValue>YaIVvQtxP9/NHdXnIkfo91kvZgZUWue3ZM47xS29XgqEvgNl5/5fn2OpNJm8hEnqD1FlFk9pECyp
HLd+Ky2JN0wS3Ld51132n3MTt3puJ2mqvGcObL8qR+cFOec+Rq1n8et9NXYBWOY29HWwxorAbHyk
5Pf5LXjKyXjnEFzCpcM=</SignatureValue>
  <KeyInfo>
    <X509Data>
      <X509Certificate>MIIEKDCCAxCgAwIBAgIQVAT//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WVWhj1js8yW+qLmvth8xYJqy4BokD3nkq8LOsTxWRcXDTswelwNHqjzYhbpd9v1V4UpxZ//NHvEU8h7+kb5oeqxyku8NkXjtjq8/GwqZyxZZFM1nxEm2xLx1ocdTlQJdKDnL9Jdv4PWweRGGOnI5I26nx5im2MjZnD1wIDAQABo4IBQDCCATwwNQYIKwYBBQUHAQEEKTAnMCUGCCsGAQUFBzABhhlodHRwOi8vb2NzcC52aWV0dGVsLWNhLnZuMB0GA1UdDgQWBBTm3Fya2GuO10XwUiwGu4YvFzy1gDAMBgNVHRMBAf8EAjAAMB8GA1UdIwQYMBaAFLpfG+l5A3440l7+9Js/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f1d3uJ7hOZNTCbBtlqo6MzxwSF2jqi8l28v8NiH4hlyiimy1Zj9bhs1vtUdLRdBIa/JfgXWhx/v3iUegU9aGeSsWT+pnTy7r1uNk+8vRHRYyENLgQXuT5nDLB5dEOprZeY85u39OyqxGgbhrTyAxfD/32AKVUWW3KqTrwr+aiTgAIDIdO1YtMwh96+g3+Mue2B8FWOsBo5MrpT6YqEVRIUsBotuAYbFrPLLvfmh+DWe/cLZaiZFLKXBBpxSo+9qoDpa0kE5qfM8Jl3nf35uAiHIh09XPBwmwctxMHXrhn3tBHgrVrmWZR/W/qlr5snxLj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lKi9sU6bbRny8z/TVx3fWrtWwdANOp7AnMH6o11nw/g=</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F6RHgm9/zf/dfV00X+8RpJp9XGVKb2jwx74xPm/OUas=</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BKOONfRtbnc7RsuwxfOEMk+PxlWlD29wcLGJi3bt7sc=</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Mpm72gBAwpZEQcdAUyEcaUmR43Ua+VrW2jXuZAXVgME=</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v6pf+Newxc2GpRXLCv3sS9yMqdxBpUqoV+iAuq/6wwM=</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HFG6vqt9mouyxJ8OSy3g6rgU8JA6iJTpA1+vK3xTADo=</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y6oO1OMVyMRdIOoCx7zCqDHVAkhmDQKDNVfAQVbAPFE=</DigestValue>
      </Reference>
      <Reference URI="/xl/worksheets/sheet2.xml?ContentType=application/vnd.openxmlformats-officedocument.spreadsheetml.worksheet+xml">
        <DigestMethod Algorithm="http://www.w3.org/2001/04/xmlenc#sha256"/>
        <DigestValue>UVkhHVnN0pYLnPhyQYevFk9f0iAZUj0cg5iEnU5RENk=</DigestValue>
      </Reference>
      <Reference URI="/xl/worksheets/sheet3.xml?ContentType=application/vnd.openxmlformats-officedocument.spreadsheetml.worksheet+xml">
        <DigestMethod Algorithm="http://www.w3.org/2001/04/xmlenc#sha256"/>
        <DigestValue>HtQ7XG5JUvL9HcnkOBEqB27XIetChvxcXURfZ+y0X1Y=</DigestValue>
      </Reference>
      <Reference URI="/xl/worksheets/sheet4.xml?ContentType=application/vnd.openxmlformats-officedocument.spreadsheetml.worksheet+xml">
        <DigestMethod Algorithm="http://www.w3.org/2001/04/xmlenc#sha256"/>
        <DigestValue>p+WdwJkSwDqG4LGkB+IjaojghLTfA8K6CrMuuEOLrNM=</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Xk35Sl0yUDl7IqQuzO4IrjaQCv15bWaEHoHPQUgKRu8=</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2024-11-07T09:02:16Z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16.0.10415/14</OfficeVersion>
          <ApplicationVersion>16.0.10415</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2024-11-07T09:02:16Z</xd:SigningTime>
          <xd:SigningCertificate>
            <xd:Cert>
              <xd:CertDigest>
                <DigestMethod Algorithm="http://www.w3.org/2001/04/xmlenc#sha256"/>
                <DigestValue>eo1xFIsCphH+E1LRqNO1N0BRXJ3UbnFDxEzQff8czO0=</DigestValue>
              </xd:CertDigest>
              <xd:IssuerSerial>
                <X509IssuerName>CN=Viettel-CA SHA-256, O=Viettel Group, C=VN</X509IssuerName>
                <X509SerialNumber>111681113028408966821000000000005642149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GjCCBAKgAwIBAgIRAMKJAxYScVGgwM1+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c4LoL/FgOGelAErt8l/kGXbsMvoDEOjs7KN0L2c7Z3XrZ2Pf3jUhs3661CP+K8aIUAcbGqi+hFkEL+FW+kVdggescpXxnZ/EMyF+T860ghm9ZHA+aXVHTJi9DmKoQ9H9i31jqQwwDE0R+jFa823TyAXkEJr/3hs8FGVfmiZM6nWm5eMK18egWBylecq/X+buLCXvy4KaI08BvCbNxEDVvxVGehVsjluP//OyL+5LpHgZzcCJ3dohzg3gNLUWQgz/AsqqI9JcgmGXh8Z9DYH695I8rcH2gWav78N+hX32QsBrTZ4q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ul8b6XkDfjjSXv70mz9qCOQue+EwDQYJKoZIhvcNAQELBQADggIBAIQl62kPcdAJkgLNHVmhYBORFG+7RjDLOjOfG2FwnMkzTohiAD5FHbzKFDdHqDNjcEoHIzz7zjAAYpZSrUnsXVVfSj9LXLsE89KQbKRJM+mNZaFxJD/3a/leM3coZgccdoto5Fgyq4nbypKFNBpnnAjd/Z/5PUXF1dyN1S8aitds9xbURHrhf6lTKVDW84/q1BaryUM1/rmlp0tFQOPitd0bKvLHw5K0RIKl9nzDtEwkprexxkhhbyW6b6qvQza+YUyieUi8wa0mbeQpAQyQrkKTklJVvBT5ogveGX6PQIm6I4VYJxQG8/5oyJmikqIKOXlCucHta4fCEMXiRG3jARADOC3E/YxatnzSJg+eTq0zMJx0oXTaguFbf6ITrhU+lde8qvZTxb5d6Ixpk5bng5dnm0W3rf6M9vkJ3VS2eqQvYB9k81+HXwpfyw7G87Szr4f71xspnYX6GIth6KfA2I3Zb5iGw9HoK5THQbwMkjrGtxp9B6uSLCGLjK2DBg/f20pveAbNfVA89z/hs0T2jlnnBp7fzvabswcLKeNrcDEhSTSwTdADfJ0T1jhVeVAQVKnTXhgdJvjg951NpHkFXaY3CQWqehgPZe9otzZkzJeCjAEbDhhubvgTsRU4TDQrO9cS7DwPYf0u96rtHdGwrvAgSIKFoC5p6gIT9m1u1APL</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2024-11-06T01:37:26Z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