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xl/comments6.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omments2.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NDBF - QUY DAU TU TRAI PHIEU VND - 12388789 - BIDB536666\4. BAO CAO DINH KY\2024\BAO CAO THANG\THANG 2024.11\"/>
    </mc:Choice>
  </mc:AlternateContent>
  <bookViews>
    <workbookView xWindow="0" yWindow="0" windowWidth="19440" windowHeight="10605"/>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workbook>
</file>

<file path=xl/calcChain.xml><?xml version="1.0" encoding="utf-8"?>
<calcChain xmlns="http://schemas.openxmlformats.org/spreadsheetml/2006/main">
  <c r="G40" i="4" l="1"/>
  <c r="G38" i="4"/>
  <c r="G36" i="4"/>
  <c r="G34" i="4"/>
  <c r="G32" i="4"/>
  <c r="G31" i="4"/>
  <c r="G29" i="4"/>
  <c r="G28" i="4"/>
  <c r="G27" i="4"/>
  <c r="A313" i="13" l="1"/>
  <c r="A361" i="13"/>
  <c r="A1" i="13"/>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4" i="13"/>
  <c r="A315" i="13"/>
  <c r="A316" i="13"/>
  <c r="A318" i="13"/>
  <c r="A319" i="13"/>
  <c r="A320" i="13"/>
  <c r="A321" i="13"/>
  <c r="A322" i="13"/>
  <c r="A323" i="13"/>
  <c r="A325" i="13"/>
  <c r="A326" i="13"/>
  <c r="A327" i="13"/>
  <c r="A329" i="13"/>
  <c r="A330" i="13"/>
  <c r="A331" i="13"/>
  <c r="A333" i="13"/>
  <c r="A334" i="13"/>
  <c r="A335" i="13"/>
  <c r="A336" i="13"/>
  <c r="A337" i="13"/>
  <c r="A338" i="13"/>
  <c r="A340" i="13"/>
  <c r="A341" i="13"/>
  <c r="A342" i="13"/>
  <c r="A343" i="13"/>
  <c r="A344" i="13"/>
  <c r="A345" i="13"/>
  <c r="A346" i="13"/>
  <c r="A348" i="13"/>
  <c r="A349" i="13"/>
  <c r="A350" i="13"/>
  <c r="A351" i="13"/>
  <c r="A352" i="13"/>
  <c r="A353" i="13"/>
  <c r="A354" i="13"/>
  <c r="A355" i="13"/>
  <c r="A356" i="13"/>
  <c r="A357" i="13"/>
  <c r="A358" i="13"/>
  <c r="A359" i="13"/>
  <c r="A360" i="13"/>
  <c r="A362" i="13"/>
  <c r="A363" i="13"/>
  <c r="A364" i="13"/>
  <c r="A365" i="13"/>
  <c r="A366" i="13"/>
  <c r="A367"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9" i="13"/>
  <c r="A332" i="13"/>
  <c r="A324" i="13"/>
  <c r="A317" i="13"/>
  <c r="A328" i="13"/>
  <c r="A339" i="13"/>
  <c r="A347" i="13"/>
  <c r="A368" i="13"/>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G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G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
Dữ liệu động đầu vào hợp lệ khi chỉ được thêm dòng trên ô này.</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G31" authorId="0" shapeId="0">
      <text>
        <r>
          <rPr>
            <sz val="10"/>
            <rFont val="Arial"/>
            <family val="2"/>
          </rPr>
          <t>Ô chỉ tiêu có định dạng số. Đơn vị tính x 1 (hoặc %)</t>
        </r>
      </text>
    </comment>
    <comment ref="A33" authorId="0" shapeId="0">
      <text>
        <r>
          <rPr>
            <sz val="10"/>
            <rFont val="Arial"/>
            <family val="2"/>
          </rPr>
          <t>Ô chỉ tiêu có định dạng số. Đơn vị tính x 1 (hoặc %)
Dữ liệu động đầu vào hợp lệ khi chỉ được thêm dòng trên ô này.</t>
        </r>
      </text>
    </comment>
    <comment ref="B33" authorId="0" shapeId="0">
      <text>
        <r>
          <rPr>
            <sz val="10"/>
            <rFont val="Arial"/>
            <family val="2"/>
          </rPr>
          <t>Ô chỉ tiêu có định dạng ký tự
Dữ liệu động đầu vào hợp lệ khi chỉ được thêm dòng trên ô này.</t>
        </r>
      </text>
    </comment>
    <comment ref="C33" authorId="0" shapeId="0">
      <text>
        <r>
          <rPr>
            <sz val="10"/>
            <rFont val="Arial"/>
            <family val="2"/>
          </rPr>
          <t>Ô chỉ tiêu có định dạng số. Đơn vị tính x 1 (hoặc %)
Dữ liệu động đầu vào hợp lệ khi chỉ được thêm dòng trên ô này.</t>
        </r>
      </text>
    </comment>
    <comment ref="D33" authorId="0" shapeId="0">
      <text>
        <r>
          <rPr>
            <sz val="10"/>
            <rFont val="Arial"/>
            <family val="2"/>
          </rPr>
          <t>Ô chỉ tiêu có định dạng số. Đơn vị tính x 1 (hoặc %)
Dữ liệu động đầu vào hợp lệ khi chỉ được thêm dòng trên ô này.</t>
        </r>
      </text>
    </comment>
    <comment ref="E33" authorId="0" shapeId="0">
      <text>
        <r>
          <rPr>
            <sz val="10"/>
            <rFont val="Arial"/>
            <family val="2"/>
          </rPr>
          <t>Ô chỉ tiêu có định dạng số. Đơn vị tính x 1 (hoặc %)
Dữ liệu động đầu vào hợp lệ khi chỉ được thêm dòng trên ô này.</t>
        </r>
      </text>
    </comment>
    <comment ref="F33"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t>
        </r>
      </text>
    </comment>
    <comment ref="E34" authorId="0" shapeId="0">
      <text>
        <r>
          <rPr>
            <sz val="10"/>
            <rFont val="Arial"/>
            <family val="2"/>
          </rPr>
          <t>Ô chỉ tiêu có định dạng số. Đơn vị tính x 1 (hoặc %)</t>
        </r>
      </text>
    </comment>
    <comment ref="F34" authorId="0" shapeId="0">
      <text>
        <r>
          <rPr>
            <sz val="10"/>
            <rFont val="Arial"/>
            <family val="2"/>
          </rPr>
          <t>Ô chỉ tiêu có định dạng số. Đơn vị tính x 1 (hoặc %)</t>
        </r>
      </text>
    </comment>
    <comment ref="G34" authorId="0" shapeId="0">
      <text>
        <r>
          <rPr>
            <sz val="10"/>
            <rFont val="Arial"/>
            <family val="2"/>
          </rPr>
          <t>Ô chỉ tiêu có định dạng số. Đơn vị tính x 1 (hoặc %)</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ký tự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ký tự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G37" authorId="0" shapeId="0">
      <text>
        <r>
          <rPr>
            <sz val="10"/>
            <rFont val="Arial"/>
            <family val="2"/>
          </rPr>
          <t>Ô chỉ tiêu có định dạng số. Đơn vị tính x 1 (hoặc %)
Dữ liệu động đầu vào hợp lệ khi chỉ được thêm dòng trên ô này.</t>
        </r>
      </text>
    </comment>
    <comment ref="A39" authorId="0" shapeId="0">
      <text>
        <r>
          <rPr>
            <sz val="10"/>
            <rFont val="Arial"/>
            <family val="2"/>
          </rPr>
          <t>Ô chỉ tiêu có định dạng ký tự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ký tự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G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<sst xmlns="http://schemas.openxmlformats.org/spreadsheetml/2006/main" count="1509" uniqueCount="360">
  <si>
    <t>BÁO CÁO VỀ HOẠT ĐỘNG ĐẦU TƯ CỦA QUỸ MỞ</t>
  </si>
  <si>
    <t xml:space="preserve"> </t>
  </si>
  <si>
    <t>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</si>
  <si>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</si>
  <si>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</si>
  <si>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</si>
  <si>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</si>
  <si>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</si>
  <si>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</si>
  <si>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</si>
  <si>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</si>
  <si>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</si>
  <si>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</si>
  <si>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</si>
  <si>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</si>
  <si>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</si>
  <si>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</si>
  <si>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</si>
  <si>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</si>
  <si>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</si>
  <si>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</si>
  <si>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</si>
  <si>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</si>
  <si>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</si>
  <si>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</si>
  <si>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</si>
  <si>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</si>
  <si>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</si>
  <si>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</si>
  <si>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</si>
  <si>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</si>
  <si>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</si>
  <si>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</si>
  <si>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</si>
  <si>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</si>
  <si>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</si>
  <si>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</si>
  <si>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</si>
  <si>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</si>
  <si>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</si>
  <si>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</si>
  <si>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</si>
  <si>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</si>
  <si>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</si>
  <si>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</si>
  <si>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</si>
  <si>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</si>
  <si>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</si>
  <si>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</si>
  <si>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</si>
  <si>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</si>
  <si>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</si>
  <si>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</si>
  <si>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</si>
  <si>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</si>
  <si>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</si>
  <si>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</si>
  <si>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</si>
  <si>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</si>
  <si>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</si>
  <si>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</si>
  <si>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</si>
  <si>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</si>
  <si>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</si>
  <si>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</si>
  <si>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</si>
  <si>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</si>
  <si>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</si>
  <si>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</si>
  <si>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</si>
  <si>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</si>
  <si>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</si>
  <si>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</si>
  <si>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</si>
  <si>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</si>
  <si>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</si>
  <si>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</si>
  <si>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</si>
  <si>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</si>
  <si>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</si>
  <si>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</si>
  <si>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</si>
  <si>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</si>
  <si>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</si>
  <si>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</si>
  <si>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</si>
  <si>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</si>
  <si>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</si>
  <si>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</si>
  <si>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</si>
  <si>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</si>
  <si>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</si>
  <si>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</si>
  <si>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</si>
  <si>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</si>
  <si>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</si>
  <si>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</si>
  <si>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</si>
  <si>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</si>
  <si>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</si>
  <si>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</si>
  <si>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</si>
  <si>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</si>
  <si>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</si>
  <si>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</si>
  <si>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</si>
  <si>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</si>
  <si>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</si>
  <si>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</si>
  <si>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</si>
  <si>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</si>
  <si>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</si>
  <si>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</si>
  <si>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</si>
  <si>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</si>
  <si>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</si>
  <si>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</si>
  <si>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</si>
  <si>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</si>
  <si>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</si>
  <si>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</si>
  <si>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</si>
  <si>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</si>
  <si>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</si>
  <si>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</si>
  <si>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</si>
  <si>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</si>
  <si>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</si>
  <si>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</si>
  <si>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</si>
  <si>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</si>
  <si>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</si>
  <si>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</si>
  <si>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</si>
  <si>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</si>
  <si>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</si>
  <si>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</si>
  <si>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</si>
  <si>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</si>
  <si>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</si>
  <si>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</si>
  <si>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</si>
  <si>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</si>
  <si>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</si>
  <si>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</si>
  <si>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</si>
  <si>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</si>
  <si>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</si>
  <si>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</si>
  <si>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</si>
  <si>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</si>
  <si>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</si>
  <si>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</si>
  <si>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</si>
  <si>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</si>
  <si>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</si>
  <si>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</si>
  <si>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</si>
  <si>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</si>
  <si>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</si>
  <si>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</si>
  <si>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</si>
  <si>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</si>
  <si>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</si>
  <si>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</si>
  <si>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</si>
  <si>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</si>
  <si>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</si>
  <si>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</si>
  <si>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</si>
  <si>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</si>
  <si>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</si>
  <si>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</si>
  <si>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</si>
  <si>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</si>
  <si>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</si>
  <si>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</si>
  <si>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</si>
  <si>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</si>
  <si>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</si>
  <si>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</si>
  <si>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</si>
  <si>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</si>
  <si>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</si>
  <si>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</si>
  <si>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</si>
  <si>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</si>
  <si>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</si>
  <si>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</si>
  <si>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</si>
  <si>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</si>
  <si>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</si>
  <si>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</si>
  <si>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</si>
  <si>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</si>
  <si>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</si>
  <si>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</si>
  <si>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</si>
  <si>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</si>
  <si>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</si>
  <si>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</si>
  <si>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</si>
  <si>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</si>
  <si>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</si>
  <si>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</si>
  <si>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</si>
  <si>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</si>
  <si>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</si>
  <si>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</si>
  <si>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</si>
  <si>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</si>
  <si>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</si>
  <si>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</si>
  <si>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</si>
  <si>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</si>
  <si>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</si>
  <si>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</si>
  <si>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</si>
  <si>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</si>
  <si>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</si>
  <si>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</si>
  <si>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</si>
  <si>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</si>
  <si>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</si>
  <si>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</si>
  <si>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</si>
  <si>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</si>
  <si>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</si>
  <si>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</si>
  <si>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</si>
  <si>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</si>
  <si>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</si>
  <si>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</si>
  <si>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</si>
  <si>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</si>
  <si>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</si>
  <si>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</si>
  <si>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</si>
  <si>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</si>
  <si>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</si>
  <si>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</si>
  <si>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</si>
  <si>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</si>
  <si>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</si>
  <si>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</si>
  <si>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</si>
  <si>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</si>
  <si>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</si>
  <si>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</si>
  <si>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</si>
  <si>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</si>
  <si>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</si>
  <si>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</si>
  <si>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</si>
  <si>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</si>
  <si>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</si>
  <si>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</si>
  <si>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</si>
  <si>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</si>
  <si>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</si>
  <si>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</si>
  <si>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</si>
  <si>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</si>
  <si>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</si>
  <si>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</si>
  <si>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</si>
  <si>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</si>
  <si>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</si>
  <si>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</si>
  <si>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</si>
  <si>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</si>
  <si>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</si>
  <si>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</si>
  <si>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</si>
  <si>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</si>
  <si>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</si>
  <si>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</si>
  <si>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</si>
  <si>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</si>
  <si>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</si>
  <si>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</si>
  <si>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</si>
  <si>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</si>
  <si>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</si>
  <si>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</si>
  <si>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</si>
  <si>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</si>
  <si>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</si>
  <si>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</si>
  <si>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</si>
  <si>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</si>
  <si>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</si>
  <si>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</si>
  <si>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</si>
  <si>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</si>
  <si>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</si>
  <si>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</si>
  <si>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</si>
  <si>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</si>
  <si>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</si>
  <si>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</si>
  <si>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</si>
  <si>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</si>
  <si>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</si>
  <si>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</si>
  <si>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</si>
  <si>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</si>
  <si>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</si>
  <si>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</si>
  <si>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</si>
  <si>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</si>
  <si>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</si>
  <si>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</si>
  <si>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</si>
  <si>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</si>
  <si>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</si>
  <si>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</si>
  <si>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</si>
  <si>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</si>
  <si>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</si>
  <si>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</si>
  <si>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</si>
  <si>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</si>
  <si>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</si>
  <si>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</si>
  <si>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</si>
  <si>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</si>
  <si>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</si>
  <si>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</si>
  <si>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</si>
  <si>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</si>
  <si>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</si>
  <si>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</si>
  <si>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</si>
  <si>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</si>
  <si>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quỹ:Công ty TNHH MTV Quản lý Quỹ Đầu tư Chứng khoán IPA</t>
  </si>
  <si>
    <t xml:space="preserve">2. Tên Ngân hàng giám sát:Ngân hàng TMCP Đầu tư và Phát triển Việt Nam - CN Hà Thành </t>
  </si>
  <si>
    <t>3. Tên Quỹ: Quỹ đầu tư Trái phiếu VND</t>
  </si>
  <si>
    <t>Tiền gửi ngân hàng dưới 3 tháng</t>
  </si>
  <si>
    <t xml:space="preserve">     VHM121025       </t>
  </si>
  <si>
    <t xml:space="preserve">     CVT122008       </t>
  </si>
  <si>
    <t>…</t>
  </si>
  <si>
    <t>Tiền gửi ngân hàng trên 3 tháng</t>
  </si>
  <si>
    <t xml:space="preserve">     MML121021       </t>
  </si>
  <si>
    <t xml:space="preserve">                                               </t>
  </si>
  <si>
    <t xml:space="preserve">     MSN123008       </t>
  </si>
  <si>
    <t xml:space="preserve">     VBA122001       </t>
  </si>
  <si>
    <t xml:space="preserve">     VBA123036       </t>
  </si>
  <si>
    <t>2251.10</t>
  </si>
  <si>
    <t>2251.11</t>
  </si>
  <si>
    <t xml:space="preserve">     CTG123018       </t>
  </si>
  <si>
    <t xml:space="preserve">     HDB124006       </t>
  </si>
  <si>
    <t>2251.12</t>
  </si>
  <si>
    <t xml:space="preserve">     LPB123008       </t>
  </si>
  <si>
    <t>2251.13</t>
  </si>
  <si>
    <t xml:space="preserve">     TCX124011       </t>
  </si>
  <si>
    <t xml:space="preserve">     HDB124018       </t>
  </si>
  <si>
    <t xml:space="preserve">     TCX124013       </t>
  </si>
  <si>
    <t>4. Ngày lập báo cáo: 06/12/2024</t>
  </si>
  <si>
    <t xml:space="preserve">     KBC12401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</si>
</sst>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8" x14ac:knownFonts="1">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color theme="2" tint="-0.89999084444715716"/>
      <name val="Times New Roman"/>
      <family val="1"/>
    </font>
    <font>
      <sz val="12"/>
      <color theme="1"/>
      <name val="Times New Roman"/>
      <family val="1"/>
    </font>
    <font>
      <b/>
      <sz val="10"/>
      <name val="Arial"/>
      <family val="2"/>
    </font>
    <font>
      <b/>
      <sz val="12"/>
      <color theme="2" tint="-0.89999084444715716"/>
      <name val="Times New Roman"/>
      <family val="1"/>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10" fontId="7" fillId="0" borderId="1" xfId="0" applyNumberFormat="1" applyFont="1" applyFill="1" applyBorder="1" applyAlignment="1">
      <alignment horizontal="right"/>
    </xf>
    <xf numFmtId="10" fontId="3" fillId="0" borderId="1" xfId="0" applyNumberFormat="1" applyFont="1" applyFill="1" applyBorder="1" applyAlignment="1">
      <alignment horizontal="right"/>
    </xf>
    <xf numFmtId="0" fontId="11" fillId="0" borderId="1" xfId="0" applyFont="1" applyFill="1" applyBorder="1" applyAlignment="1">
      <alignment horizontal="center" vertical="justify"/>
    </xf>
    <xf numFmtId="0" fontId="0" fillId="0" borderId="0" xfId="0" applyFill="1"/>
    <xf numFmtId="0" fontId="12" fillId="0" borderId="1" xfId="0" applyFont="1" applyFill="1" applyBorder="1" applyAlignment="1">
      <alignment horizontal="left"/>
    </xf>
    <xf numFmtId="0" fontId="7" fillId="0" borderId="1" xfId="0" applyFont="1" applyFill="1" applyBorder="1" applyAlignment="1">
      <alignment horizontal="left"/>
    </xf>
    <xf numFmtId="164" fontId="7" fillId="0" borderId="1" xfId="1" applyFont="1" applyFill="1" applyBorder="1" applyAlignment="1">
      <alignment horizontal="left"/>
    </xf>
    <xf numFmtId="165" fontId="7" fillId="0" borderId="1" xfId="1" applyNumberFormat="1" applyFont="1" applyFill="1" applyBorder="1" applyAlignment="1">
      <alignment horizontal="left"/>
    </xf>
    <xf numFmtId="10" fontId="0" fillId="0" borderId="0" xfId="2" applyNumberFormat="1" applyFont="1" applyFill="1"/>
    <xf numFmtId="165" fontId="14" fillId="0" borderId="1" xfId="1" applyNumberFormat="1" applyFont="1" applyFill="1" applyBorder="1" applyAlignment="1">
      <alignment horizontal="left"/>
    </xf>
    <xf numFmtId="0" fontId="14" fillId="0" borderId="1" xfId="0" applyFont="1" applyFill="1" applyBorder="1" applyAlignment="1">
      <alignment horizontal="left"/>
    </xf>
    <xf numFmtId="0" fontId="3" fillId="0" borderId="1" xfId="0" applyFont="1" applyFill="1" applyBorder="1" applyAlignment="1">
      <alignment horizontal="left"/>
    </xf>
    <xf numFmtId="165" fontId="5" fillId="0" borderId="1" xfId="1" applyNumberFormat="1" applyFont="1" applyFill="1" applyBorder="1" applyAlignment="1">
      <alignment horizontal="left"/>
    </xf>
    <xf numFmtId="165" fontId="5" fillId="0" borderId="1" xfId="0" applyNumberFormat="1" applyFont="1" applyFill="1" applyBorder="1" applyAlignment="1">
      <alignment horizontal="left"/>
    </xf>
    <xf numFmtId="10" fontId="5" fillId="0" borderId="1" xfId="0" applyNumberFormat="1" applyFont="1" applyFill="1" applyBorder="1" applyAlignment="1">
      <alignment horizontal="right"/>
    </xf>
    <xf numFmtId="0" fontId="13" fillId="0" borderId="1" xfId="0" applyFont="1" applyFill="1" applyBorder="1" applyAlignment="1">
      <alignment horizontal="left"/>
    </xf>
    <xf numFmtId="165" fontId="12" fillId="0" borderId="1" xfId="1" applyNumberFormat="1" applyFont="1" applyFill="1" applyBorder="1" applyAlignment="1">
      <alignment horizontal="left"/>
    </xf>
    <xf numFmtId="165" fontId="3" fillId="0" borderId="1" xfId="1" applyNumberFormat="1" applyFont="1" applyFill="1" applyBorder="1" applyAlignment="1">
      <alignment horizontal="left"/>
    </xf>
    <xf numFmtId="165" fontId="0" fillId="0" borderId="0" xfId="0" applyNumberFormat="1" applyFill="1"/>
    <xf numFmtId="165" fontId="15" fillId="0" borderId="1" xfId="1" applyNumberFormat="1" applyFont="1" applyFill="1" applyBorder="1" applyAlignment="1">
      <alignment horizontal="left"/>
    </xf>
    <xf numFmtId="10" fontId="15" fillId="0" borderId="1" xfId="0" applyNumberFormat="1" applyFont="1" applyFill="1" applyBorder="1" applyAlignment="1">
      <alignment horizontal="right"/>
    </xf>
    <xf numFmtId="0" fontId="15" fillId="0" borderId="1" xfId="0" applyFont="1" applyFill="1" applyBorder="1" applyAlignment="1">
      <alignment horizontal="left"/>
    </xf>
    <xf numFmtId="0" fontId="3" fillId="0" borderId="0" xfId="0" applyFont="1" applyAlignment="1"/>
    <xf numFmtId="164" fontId="0" fillId="0" borderId="0" xfId="1" applyFont="1" applyFill="1"/>
    <xf numFmtId="0" fontId="12" fillId="0" borderId="1" xfId="0" applyFont="1" applyFill="1" applyBorder="1" applyAlignment="1">
      <alignment horizontal="left"/>
    </xf>
    <xf numFmtId="165" fontId="0" fillId="0" borderId="0" xfId="2" applyNumberFormat="1" applyFont="1" applyFill="1"/>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10" fontId="3" fillId="0" borderId="1" xfId="0" applyNumberFormat="1" applyFont="1" applyFill="1" applyBorder="1" applyAlignment="1">
      <alignment horizontal="right" vertical="center"/>
    </xf>
    <xf numFmtId="10" fontId="7" fillId="0" borderId="1" xfId="0" applyNumberFormat="1" applyFont="1" applyFill="1" applyBorder="1" applyAlignment="1">
      <alignment horizontal="right" vertical="center"/>
    </xf>
    <xf numFmtId="0" fontId="12" fillId="0" borderId="1" xfId="0" applyFont="1" applyFill="1" applyBorder="1" applyAlignment="1">
      <alignment horizontal="left" vertical="center" wrapText="1"/>
    </xf>
    <xf numFmtId="164" fontId="3" fillId="0" borderId="1" xfId="1" applyFont="1" applyFill="1" applyBorder="1" applyAlignment="1">
      <alignment horizontal="left" vertical="center"/>
    </xf>
    <xf numFmtId="164" fontId="7" fillId="0" borderId="1" xfId="1" applyFont="1" applyFill="1" applyBorder="1" applyAlignment="1">
      <alignment horizontal="left" vertical="center"/>
    </xf>
    <xf numFmtId="0" fontId="7" fillId="0" borderId="1" xfId="0" applyFont="1" applyFill="1" applyBorder="1" applyAlignment="1">
      <alignment horizontal="right" vertical="center"/>
    </xf>
    <xf numFmtId="0" fontId="5" fillId="0" borderId="1" xfId="0" applyFont="1" applyFill="1" applyBorder="1" applyAlignment="1">
      <alignment horizontal="left"/>
    </xf>
    <xf numFmtId="10" fontId="16" fillId="0" borderId="0" xfId="2" applyNumberFormat="1" applyFont="1" applyFill="1"/>
    <xf numFmtId="0" fontId="16" fillId="0" borderId="0" xfId="0" applyFont="1" applyFill="1"/>
    <xf numFmtId="165" fontId="17" fillId="0" borderId="1" xfId="1" applyNumberFormat="1" applyFont="1" applyFill="1" applyBorder="1" applyAlignment="1">
      <alignment horizontal="left"/>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165" fontId="3" fillId="0" borderId="1" xfId="1" applyNumberFormat="1" applyFont="1" applyFill="1" applyBorder="1" applyAlignment="1">
      <alignment horizontal="left" vertical="center"/>
    </xf>
    <xf numFmtId="0" fontId="12" fillId="0" borderId="1" xfId="0" applyFont="1" applyFill="1" applyBorder="1" applyAlignment="1">
      <alignment horizontal="left"/>
    </xf>
    <xf numFmtId="165" fontId="7" fillId="0" borderId="2" xfId="1" applyNumberFormat="1" applyFont="1" applyFill="1" applyBorder="1" applyAlignment="1">
      <alignment horizontal="left"/>
    </xf>
    <xf numFmtId="0" fontId="12" fillId="0" borderId="1" xfId="0" applyFont="1" applyFill="1" applyBorder="1" applyAlignment="1">
      <alignment horizontal="left"/>
    </xf>
    <xf numFmtId="0" fontId="12" fillId="0" borderId="1" xfId="0" applyFont="1" applyFill="1" applyBorder="1" applyAlignment="1">
      <alignment horizontal="left"/>
    </xf>
    <xf numFmtId="49" fontId="3" fillId="0" borderId="1" xfId="0" applyNumberFormat="1" applyFont="1" applyFill="1" applyBorder="1" applyAlignment="1">
      <alignment horizontal="lef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2" fillId="0" borderId="1" xfId="0" applyFont="1" applyFill="1" applyBorder="1" applyAlignment="1">
      <alignment horizontal="left"/>
    </xf>
    <xf numFmtId="0" fontId="11" fillId="2" borderId="1" xfId="0" applyFont="1" applyFill="1" applyBorder="1" applyAlignment="1">
      <alignment horizontal="center" vertical="justify"/>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tabSelected="1" workbookViewId="0">
      <selection activeCell="K20" sqref="K20"/>
    </sheetView>
  </sheetViews>
  <sheetFormatPr defaultRowHeight="12.75" x14ac:dyDescent="0.2"/>
  <cols>
    <col min="1" max="1" width="32.85546875" customWidth="1"/>
    <col min="2" max="2" width="33.85546875" customWidth="1"/>
    <col min="3" max="3" width="27.7109375" customWidth="1"/>
    <col min="4" max="4" width="37" customWidth="1"/>
  </cols>
  <sheetData>
    <row r="1" spans="1:4" ht="15" customHeight="1" x14ac:dyDescent="0.2">
      <c r="A1" s="59" t="s">
        <v>0</v>
      </c>
      <c r="B1" s="59"/>
      <c r="C1" s="59"/>
      <c r="D1" s="59"/>
    </row>
    <row r="2" spans="1:4" ht="9" customHeight="1" x14ac:dyDescent="0.2">
      <c r="A2" s="59"/>
      <c r="B2" s="59"/>
      <c r="C2" s="59"/>
      <c r="D2" s="59"/>
    </row>
    <row r="3" spans="1:4" ht="15" customHeight="1" x14ac:dyDescent="0.25">
      <c r="A3" s="1" t="s">
        <v>1</v>
      </c>
      <c r="B3" s="1" t="s">
        <v>1</v>
      </c>
      <c r="C3" s="2" t="s">
        <v>2</v>
      </c>
      <c r="D3" s="1" t="s">
        <v>334</v>
      </c>
    </row>
    <row r="4" spans="1:4" ht="15" customHeight="1" x14ac:dyDescent="0.25">
      <c r="A4" s="1" t="s">
        <v>1</v>
      </c>
      <c r="B4" s="1" t="s">
        <v>1</v>
      </c>
      <c r="C4" s="2"/>
      <c r="D4" s="1">
        <v>11</v>
      </c>
    </row>
    <row r="5" spans="1:4" ht="15" customHeight="1" x14ac:dyDescent="0.25">
      <c r="A5" s="1" t="s">
        <v>1</v>
      </c>
      <c r="B5" s="1" t="s">
        <v>1</v>
      </c>
      <c r="C5" s="2" t="s">
        <v>3</v>
      </c>
      <c r="D5" s="1">
        <v>2024</v>
      </c>
    </row>
    <row r="6" spans="1:4" ht="15" customHeight="1" x14ac:dyDescent="0.25">
      <c r="A6" s="1" t="s">
        <v>1</v>
      </c>
      <c r="B6" s="1" t="s">
        <v>1</v>
      </c>
      <c r="C6" s="1" t="s">
        <v>1</v>
      </c>
      <c r="D6" s="1" t="s">
        <v>1</v>
      </c>
    </row>
    <row r="7" spans="1:4" ht="15" customHeight="1" x14ac:dyDescent="0.25">
      <c r="A7" s="31" t="s">
        <v>335</v>
      </c>
      <c r="B7" s="31"/>
      <c r="C7" s="1"/>
      <c r="D7" s="1" t="s">
        <v>1</v>
      </c>
    </row>
    <row r="8" spans="1:4" ht="15" customHeight="1" x14ac:dyDescent="0.25">
      <c r="A8" s="31" t="s">
        <v>336</v>
      </c>
      <c r="B8" s="31"/>
      <c r="C8" s="1"/>
      <c r="D8" s="1" t="s">
        <v>1</v>
      </c>
    </row>
    <row r="9" spans="1:4" ht="15" customHeight="1" x14ac:dyDescent="0.25">
      <c r="A9" s="60" t="s">
        <v>337</v>
      </c>
      <c r="B9" s="60"/>
      <c r="C9" s="1"/>
      <c r="D9" s="1" t="s">
        <v>1</v>
      </c>
    </row>
    <row r="10" spans="1:4" ht="15" customHeight="1" x14ac:dyDescent="0.25">
      <c r="A10" s="60" t="s">
        <v>358</v>
      </c>
      <c r="B10" s="60"/>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4</v>
      </c>
    </row>
    <row r="13" spans="1:4" ht="15" customHeight="1" x14ac:dyDescent="0.25">
      <c r="A13" s="1" t="s">
        <v>1</v>
      </c>
      <c r="B13" s="3" t="s">
        <v>5</v>
      </c>
      <c r="C13" s="3" t="s">
        <v>6</v>
      </c>
      <c r="D13" s="3" t="s">
        <v>7</v>
      </c>
    </row>
    <row r="14" spans="1:4" ht="15" customHeight="1" x14ac:dyDescent="0.25">
      <c r="A14" s="1" t="s">
        <v>1</v>
      </c>
      <c r="B14" s="4" t="s">
        <v>8</v>
      </c>
      <c r="C14" s="5" t="s">
        <v>9</v>
      </c>
      <c r="D14" s="5" t="s">
        <v>10</v>
      </c>
    </row>
    <row r="15" spans="1:4" ht="15" customHeight="1" x14ac:dyDescent="0.25">
      <c r="A15" s="1" t="s">
        <v>1</v>
      </c>
      <c r="B15" s="4" t="s">
        <v>11</v>
      </c>
      <c r="C15" s="5" t="s">
        <v>12</v>
      </c>
      <c r="D15" s="5" t="s">
        <v>13</v>
      </c>
    </row>
    <row r="16" spans="1:4" ht="15" customHeight="1" x14ac:dyDescent="0.25">
      <c r="A16" s="1" t="s">
        <v>1</v>
      </c>
      <c r="B16" s="4" t="s">
        <v>14</v>
      </c>
      <c r="C16" s="5" t="s">
        <v>15</v>
      </c>
      <c r="D16" s="5" t="s">
        <v>16</v>
      </c>
    </row>
    <row r="17" spans="1:4" ht="15" customHeight="1" x14ac:dyDescent="0.25">
      <c r="A17" s="1" t="s">
        <v>1</v>
      </c>
      <c r="B17" s="4" t="s">
        <v>17</v>
      </c>
      <c r="C17" s="5" t="s">
        <v>18</v>
      </c>
      <c r="D17" s="5" t="s">
        <v>19</v>
      </c>
    </row>
    <row r="18" spans="1:4" ht="15" customHeight="1" x14ac:dyDescent="0.25">
      <c r="A18" s="1" t="s">
        <v>1</v>
      </c>
      <c r="B18" s="4" t="s">
        <v>20</v>
      </c>
      <c r="C18" s="5" t="s">
        <v>21</v>
      </c>
      <c r="D18" s="5" t="s">
        <v>22</v>
      </c>
    </row>
    <row r="19" spans="1:4" ht="15" customHeight="1" x14ac:dyDescent="0.25">
      <c r="A19" s="1"/>
      <c r="B19" s="4" t="s">
        <v>23</v>
      </c>
      <c r="C19" s="5" t="s">
        <v>24</v>
      </c>
      <c r="D19" s="5" t="s">
        <v>25</v>
      </c>
    </row>
    <row r="20" spans="1:4" ht="15" customHeight="1" x14ac:dyDescent="0.25">
      <c r="A20" s="1"/>
      <c r="B20" s="4" t="s">
        <v>26</v>
      </c>
      <c r="C20" s="5" t="s">
        <v>27</v>
      </c>
      <c r="D20" s="5" t="s">
        <v>28</v>
      </c>
    </row>
    <row r="21" spans="1:4" ht="15" customHeight="1" x14ac:dyDescent="0.25">
      <c r="A21" s="1"/>
      <c r="B21" s="4" t="s">
        <v>29</v>
      </c>
      <c r="C21" s="5" t="s">
        <v>30</v>
      </c>
      <c r="D21" s="5" t="s">
        <v>31</v>
      </c>
    </row>
    <row r="22" spans="1:4" ht="15" customHeight="1" x14ac:dyDescent="0.25">
      <c r="A22" s="1"/>
      <c r="B22" s="4" t="s">
        <v>32</v>
      </c>
      <c r="C22" s="5" t="s">
        <v>33</v>
      </c>
      <c r="D22" s="5" t="s">
        <v>34</v>
      </c>
    </row>
    <row r="23" spans="1:4" ht="15" customHeight="1" x14ac:dyDescent="0.25">
      <c r="A23" s="1"/>
      <c r="B23" s="4" t="s">
        <v>35</v>
      </c>
      <c r="C23" s="5" t="s">
        <v>36</v>
      </c>
      <c r="D23" s="5" t="s">
        <v>37</v>
      </c>
    </row>
    <row r="24" spans="1:4" ht="15" customHeight="1" x14ac:dyDescent="0.25">
      <c r="A24" s="1"/>
      <c r="B24" s="4" t="s">
        <v>38</v>
      </c>
      <c r="C24" s="5" t="s">
        <v>39</v>
      </c>
      <c r="D24" s="5" t="s">
        <v>40</v>
      </c>
    </row>
    <row r="25" spans="1:4" ht="15" customHeight="1" x14ac:dyDescent="0.25">
      <c r="A25" s="1"/>
      <c r="B25" s="4" t="s">
        <v>41</v>
      </c>
      <c r="C25" s="5" t="s">
        <v>42</v>
      </c>
      <c r="D25" s="5" t="s">
        <v>43</v>
      </c>
    </row>
    <row r="26" spans="1:4" ht="15" customHeight="1" x14ac:dyDescent="0.25">
      <c r="A26" s="1"/>
      <c r="B26" s="4" t="s">
        <v>44</v>
      </c>
      <c r="C26" s="5" t="s">
        <v>45</v>
      </c>
      <c r="D26" s="5" t="s">
        <v>46</v>
      </c>
    </row>
    <row r="27" spans="1:4" ht="15" customHeight="1" x14ac:dyDescent="0.25">
      <c r="A27" s="1" t="s">
        <v>1</v>
      </c>
      <c r="B27" s="6" t="s">
        <v>47</v>
      </c>
      <c r="C27" s="1" t="s">
        <v>48</v>
      </c>
      <c r="D27" s="1" t="s">
        <v>1</v>
      </c>
    </row>
    <row r="28" spans="1:4" ht="15" customHeight="1" x14ac:dyDescent="0.25">
      <c r="A28" s="1" t="s">
        <v>1</v>
      </c>
      <c r="B28" s="1" t="s">
        <v>1</v>
      </c>
      <c r="C28" s="1" t="s">
        <v>49</v>
      </c>
      <c r="D28" s="1"/>
    </row>
    <row r="29" spans="1:4" ht="15" customHeight="1" x14ac:dyDescent="0.25">
      <c r="A29" s="1" t="s">
        <v>1</v>
      </c>
      <c r="B29" s="1" t="s">
        <v>1</v>
      </c>
      <c r="C29" s="1" t="s">
        <v>50</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32.25" customHeight="1" x14ac:dyDescent="0.2">
      <c r="A33" s="58" t="s">
        <v>51</v>
      </c>
      <c r="B33" s="58"/>
      <c r="C33" s="58" t="s">
        <v>52</v>
      </c>
      <c r="D33" s="58"/>
    </row>
    <row r="34" spans="1:4" ht="15" customHeight="1" x14ac:dyDescent="0.2">
      <c r="A34" s="57" t="s">
        <v>53</v>
      </c>
      <c r="B34" s="57"/>
      <c r="C34" s="57" t="s">
        <v>53</v>
      </c>
      <c r="D34" s="57"/>
    </row>
    <row r="35" spans="1:4" ht="15" customHeight="1" x14ac:dyDescent="0.25">
      <c r="A35" s="1" t="s">
        <v>1</v>
      </c>
      <c r="B35" s="1" t="s">
        <v>1</v>
      </c>
      <c r="C35" s="1" t="s">
        <v>1</v>
      </c>
      <c r="D35" s="1" t="s">
        <v>1</v>
      </c>
    </row>
  </sheetData>
  <mergeCells count="7">
    <mergeCell ref="A34:B34"/>
    <mergeCell ref="C33:D33"/>
    <mergeCell ref="C34:D34"/>
    <mergeCell ref="A1:D2"/>
    <mergeCell ref="A9:B9"/>
    <mergeCell ref="A10:B10"/>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62" t="s">
        <v>5</v>
      </c>
      <c r="B1" s="62" t="s">
        <v>117</v>
      </c>
      <c r="C1" s="62" t="s">
        <v>234</v>
      </c>
      <c r="D1" s="62"/>
      <c r="E1" s="62" t="s">
        <v>235</v>
      </c>
      <c r="F1" s="62"/>
      <c r="G1" s="62" t="s">
        <v>315</v>
      </c>
    </row>
    <row r="2" spans="1:7" ht="15" customHeight="1" x14ac:dyDescent="0.2">
      <c r="A2" s="62"/>
      <c r="B2" s="62"/>
      <c r="C2" s="7" t="s">
        <v>306</v>
      </c>
      <c r="D2" s="7" t="s">
        <v>312</v>
      </c>
      <c r="E2" s="7" t="s">
        <v>306</v>
      </c>
      <c r="F2" s="7" t="s">
        <v>312</v>
      </c>
      <c r="G2" s="62"/>
    </row>
    <row r="3" spans="1:7" ht="15" customHeight="1" x14ac:dyDescent="0.25">
      <c r="A3" s="8" t="s">
        <v>58</v>
      </c>
      <c r="B3" s="8" t="s">
        <v>316</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317</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318</v>
      </c>
      <c r="C8" s="8" t="s">
        <v>1</v>
      </c>
      <c r="D8" s="8" t="s">
        <v>1</v>
      </c>
      <c r="E8" s="8" t="s">
        <v>1</v>
      </c>
      <c r="F8" s="8" t="s">
        <v>1</v>
      </c>
      <c r="G8" s="8" t="s">
        <v>1</v>
      </c>
    </row>
    <row r="9" spans="1:7" ht="15" customHeight="1" x14ac:dyDescent="0.25">
      <c r="A9" s="5" t="s">
        <v>1</v>
      </c>
      <c r="B9" s="5" t="s">
        <v>319</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320</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321</v>
      </c>
      <c r="C13" s="8" t="s">
        <v>1</v>
      </c>
      <c r="D13" s="8" t="s">
        <v>1</v>
      </c>
      <c r="E13" s="8" t="s">
        <v>1</v>
      </c>
      <c r="F13" s="8" t="s">
        <v>1</v>
      </c>
      <c r="G13" s="8" t="s">
        <v>1</v>
      </c>
    </row>
    <row r="14" spans="1:7" ht="15" customHeight="1" x14ac:dyDescent="0.25">
      <c r="A14" s="8" t="s">
        <v>147</v>
      </c>
      <c r="B14" s="8" t="s">
        <v>322</v>
      </c>
      <c r="C14" s="8" t="s">
        <v>1</v>
      </c>
      <c r="D14" s="8" t="s">
        <v>1</v>
      </c>
      <c r="E14" s="8" t="s">
        <v>1</v>
      </c>
      <c r="F14" s="8" t="s">
        <v>1</v>
      </c>
      <c r="G14" s="8" t="s">
        <v>1</v>
      </c>
    </row>
    <row r="15" spans="1:7" ht="15" customHeight="1" x14ac:dyDescent="0.25">
      <c r="A15" s="5" t="s">
        <v>1</v>
      </c>
      <c r="B15" s="5" t="s">
        <v>323</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62" t="s">
        <v>5</v>
      </c>
      <c r="B1" s="62" t="s">
        <v>324</v>
      </c>
      <c r="C1" s="62" t="s">
        <v>178</v>
      </c>
      <c r="D1" s="62" t="s">
        <v>179</v>
      </c>
      <c r="E1" s="62"/>
      <c r="F1" s="62" t="s">
        <v>180</v>
      </c>
      <c r="G1" s="62"/>
      <c r="H1" s="62" t="s">
        <v>325</v>
      </c>
    </row>
    <row r="2" spans="1:8" ht="15" customHeight="1" x14ac:dyDescent="0.2">
      <c r="A2" s="62"/>
      <c r="B2" s="62"/>
      <c r="C2" s="62"/>
      <c r="D2" s="7" t="s">
        <v>306</v>
      </c>
      <c r="E2" s="7" t="s">
        <v>312</v>
      </c>
      <c r="F2" s="7" t="s">
        <v>306</v>
      </c>
      <c r="G2" s="7" t="s">
        <v>312</v>
      </c>
      <c r="H2" s="62"/>
    </row>
    <row r="3" spans="1:8" ht="15" customHeight="1" x14ac:dyDescent="0.25">
      <c r="A3" s="8" t="s">
        <v>58</v>
      </c>
      <c r="B3" s="8" t="s">
        <v>326</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183</v>
      </c>
      <c r="C5" s="5" t="s">
        <v>1</v>
      </c>
      <c r="D5" s="5" t="s">
        <v>1</v>
      </c>
      <c r="E5" s="5" t="s">
        <v>1</v>
      </c>
      <c r="F5" s="5" t="s">
        <v>1</v>
      </c>
      <c r="G5" s="5" t="s">
        <v>1</v>
      </c>
      <c r="H5" s="5" t="s">
        <v>1</v>
      </c>
    </row>
    <row r="6" spans="1:8" ht="15" customHeight="1" x14ac:dyDescent="0.25">
      <c r="A6" s="8" t="s">
        <v>96</v>
      </c>
      <c r="B6" s="8" t="s">
        <v>327</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183</v>
      </c>
      <c r="C8" s="5" t="s">
        <v>1</v>
      </c>
      <c r="D8" s="5" t="s">
        <v>1</v>
      </c>
      <c r="E8" s="5" t="s">
        <v>1</v>
      </c>
      <c r="F8" s="5" t="s">
        <v>1</v>
      </c>
      <c r="G8" s="5" t="s">
        <v>1</v>
      </c>
      <c r="H8" s="5" t="s">
        <v>1</v>
      </c>
    </row>
    <row r="9" spans="1:8" ht="15" customHeight="1" x14ac:dyDescent="0.25">
      <c r="A9" s="8" t="s">
        <v>144</v>
      </c>
      <c r="B9" s="8" t="s">
        <v>328</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183</v>
      </c>
      <c r="C11" s="5" t="s">
        <v>1</v>
      </c>
      <c r="D11" s="5" t="s">
        <v>1</v>
      </c>
      <c r="E11" s="5" t="s">
        <v>1</v>
      </c>
      <c r="F11" s="5" t="s">
        <v>1</v>
      </c>
      <c r="G11" s="5" t="s">
        <v>1</v>
      </c>
      <c r="H11" s="5" t="s">
        <v>1</v>
      </c>
    </row>
    <row r="12" spans="1:8" ht="15" customHeight="1" x14ac:dyDescent="0.25">
      <c r="A12" s="8" t="s">
        <v>147</v>
      </c>
      <c r="B12" s="8" t="s">
        <v>329</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183</v>
      </c>
      <c r="C14" s="5" t="s">
        <v>1</v>
      </c>
      <c r="D14" s="5" t="s">
        <v>1</v>
      </c>
      <c r="E14" s="5" t="s">
        <v>1</v>
      </c>
      <c r="F14" s="5" t="s">
        <v>1</v>
      </c>
      <c r="G14" s="5" t="s">
        <v>1</v>
      </c>
      <c r="H14" s="5" t="s">
        <v>1</v>
      </c>
    </row>
    <row r="15" spans="1:8" ht="15" customHeight="1" x14ac:dyDescent="0.25">
      <c r="A15" s="8" t="s">
        <v>154</v>
      </c>
      <c r="B15" s="8" t="s">
        <v>330</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183</v>
      </c>
      <c r="C17" s="5" t="s">
        <v>1</v>
      </c>
      <c r="D17" s="5" t="s">
        <v>1</v>
      </c>
      <c r="E17" s="5" t="s">
        <v>1</v>
      </c>
      <c r="F17" s="5" t="s">
        <v>1</v>
      </c>
      <c r="G17" s="5" t="s">
        <v>1</v>
      </c>
      <c r="H17" s="5" t="s">
        <v>1</v>
      </c>
    </row>
    <row r="18" spans="1:8" ht="15" customHeight="1" x14ac:dyDescent="0.25">
      <c r="A18" s="8" t="s">
        <v>157</v>
      </c>
      <c r="B18" s="8" t="s">
        <v>331</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183</v>
      </c>
      <c r="C20" s="5" t="s">
        <v>1</v>
      </c>
      <c r="D20" s="5" t="s">
        <v>1</v>
      </c>
      <c r="E20" s="5" t="s">
        <v>1</v>
      </c>
      <c r="F20" s="5" t="s">
        <v>1</v>
      </c>
      <c r="G20" s="5" t="s">
        <v>1</v>
      </c>
      <c r="H20" s="5" t="s">
        <v>1</v>
      </c>
    </row>
    <row r="21" spans="1:8" ht="15" customHeight="1" x14ac:dyDescent="0.25">
      <c r="A21" s="8" t="s">
        <v>160</v>
      </c>
      <c r="B21" s="8" t="s">
        <v>332</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I20" sqref="I20"/>
    </sheetView>
  </sheetViews>
  <sheetFormatPr defaultRowHeight="12.75" x14ac:dyDescent="0.2"/>
  <cols>
    <col min="1" max="1" width="6.85546875" customWidth="1"/>
    <col min="2" max="2" width="43" customWidth="1"/>
    <col min="3" max="3" width="41.42578125" customWidth="1"/>
  </cols>
  <sheetData>
    <row r="1" spans="1:3" ht="15" customHeight="1" x14ac:dyDescent="0.2">
      <c r="A1" s="7" t="s">
        <v>5</v>
      </c>
      <c r="B1" s="7" t="s">
        <v>333</v>
      </c>
      <c r="C1" s="7" t="s">
        <v>6</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{'SheetId':'0e67e680-b807-4d33-99c0-7b78881f5ae3','UId':'9cbd5645-d1cc-4c66-9f84-d2f549c40baa','Col':4,'Row':3,'Format':'numberic','Value':'4215455487','TargetCode':''}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{'SheetId':'0e67e680-b807-4d33-99c0-7b78881f5ae3','UId':'99e568e1-5c2c-4711-855d-7b59f3d1cab6','Col':5,'Row':3,'Format':'numberic','Value':'10500627530','TargetCode':''}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{'SheetId':'0e67e680-b807-4d33-99c0-7b78881f5ae3','UId':'c69da7a3-02da-4c71-9ebc-1684c54f1afc','Col':6,'Row':3,'Format':'numberic','Value':'0.912197730068739','TargetCode':''}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{'SheetId':'0e67e680-b807-4d33-99c0-7b78881f5ae3','UId':'8adc06ea-6b87-4c42-b656-c6dbc003e2fd','Col':4,'Row':4,'Format':'numberic','Value':'2415455487','TargetCode':''}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{'SheetId':'0e67e680-b807-4d33-99c0-7b78881f5ae3','UId':'6d8a8286-837d-4b56-8e74-bffdec60ea94','Col':5,'Row':4,'Format':'numberic','Value':'6700627530','TargetCode':''}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{'SheetId':'0e67e680-b807-4d33-99c0-7b78881f5ae3','UId':'ffa81c56-9ecf-4052-9678-78afb3d3ebc8','Col':6,'Row':4,'Format':'numberic','Value':'4.63434039332352','TargetCode':''}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 dưới 3 tháng','TargetCode':''}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{'SheetId':'0e67e680-b807-4d33-99c0-7b78881f5ae3','UId':'ff256832-31a8-4b18-a932-43bc9d1665b9','Col':4,'Row':6,'ColDynamic':4,'RowDynamic':5,'Format':'numberic','Value':'1800000000','TargetCode':''}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{'SheetId':'0e67e680-b807-4d33-99c0-7b78881f5ae3','UId':'a91ef888-5216-4368-893d-4bf54555e048','Col':5,'Row':6,'ColDynamic':5,'RowDynamic':5,'Format':'numberic','Value':'3800000000','TargetCode':''}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{'SheetId':'0e67e680-b807-4d33-99c0-7b78881f5ae3','UId':'0872eb3d-591d-41ae-88b3-07cc186bb076','Col':6,'Row':6,'ColDynamic':6,'RowDynamic':5,'Format':'numberic','Value':'0.439024390243902','TargetCode':''}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{'SheetId':'0e67e680-b807-4d33-99c0-7b78881f5ae3','UId':'c59bc369-ef6c-4ae7-8932-3d3cd7b0f999','Col':4,'Row':8,'ColDynamic':4,'RowDynamic':9,'Format':'numberic','Value':'311164036084','TargetCode':''}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{'SheetId':'0e67e680-b807-4d33-99c0-7b78881f5ae3','UId':'71da1168-8366-41b4-a97a-ac130f3a71ab','Col':5,'Row':8,'ColDynamic':5,'RowDynamic':9,'Format':'numberic','Value':'303362103373','TargetCode':''}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{'SheetId':'0e67e680-b807-4d33-99c0-7b78881f5ae3','UId':'3c022ada-eb27-4aed-bf94-d517130be29a','Col':6,'Row':8,'ColDynamic':6,'RowDynamic':9,'Format':'numberic','Value':'1.85898868243413','TargetCode':''}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{'SheetId':'0e67e680-b807-4d33-99c0-7b78881f5ae3','UId':'aaa47aee-de9e-4a72-aaac-e89970beaace','Col':4,'Row':13,'ColDynamic':4,'RowDynamic':12,'Format':'numberic','Value':'7147331337','TargetCode':''}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{'SheetId':'0e67e680-b807-4d33-99c0-7b78881f5ae3','UId':'c31cdabe-83ce-456c-8300-7b06d46f81cc','Col':5,'Row':13,'ColDynamic':5,'RowDynamic':12,'Format':'numberic','Value':'6409407248','TargetCode':''}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{'SheetId':'0e67e680-b807-4d33-99c0-7b78881f5ae3','UId':'df064eb2-539c-42cd-9667-ecd8effb04f7','Col':6,'Row':13,'ColDynamic':6,'RowDynamic':12,'Format':'numberic','Value':'3.66849743131728','TargetCode':''}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{'SheetId':'0e67e680-b807-4d33-99c0-7b78881f5ae3','UId':'4db3253d-9c46-4d6e-918f-a429377ea210','Col':4,'Row':16,'Format':'numberic','Value':'2925662440','TargetCode':''}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{'SheetId':'0e67e680-b807-4d33-99c0-7b78881f5ae3','UId':'1b5619ce-07bd-4f38-b89d-ff10d4440cfc','Col':5,'Row':16,'Format':'numberic','Value':'2642879717','TargetCode':''}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{'SheetId':'0e67e680-b807-4d33-99c0-7b78881f5ae3','UId':'e662b89a-1c2d-4d21-94c4-5d786440cb11','Col':6,'Row':16,'Format':'numberic','Value':'0.798467017964533','TargetCode':''}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 ','TargetCode':''}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 ','TargetCode':''}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 ','TargetCode':''}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 ','TargetCode':''}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 ','TargetCode':''}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{'SheetId':'0e67e680-b807-4d33-99c0-7b78881f5ae3','UId':'9165401c-9eab-437b-81ae-d4feb80e4e2f','Col':4,'Row':30,'Format':'numberic','Value':'325452485348','TargetCode':''}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{'SheetId':'0e67e680-b807-4d33-99c0-7b78881f5ae3','UId':'a439d206-4c67-47d4-afcd-d4f8e627acf1','Col':5,'Row':30,'Format':'numberic','Value':'322915017868','TargetCode':''}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{'SheetId':'0e67e680-b807-4d33-99c0-7b78881f5ae3','UId':'8906c8be-ac8d-4de9-aebb-1de6b88d0a22','Col':6,'Row':30,'Format':'numberic','Value':'1.83232621802141','TargetCode':''}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{'SheetId':'0e67e680-b807-4d33-99c0-7b78881f5ae3','UId':'6823b56c-6355-4646-a028-45bac846780f','Col':4,'Row':37,'Format':'numberic','Value':'2512265238','TargetCode':''}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{'SheetId':'0e67e680-b807-4d33-99c0-7b78881f5ae3','UId':'3318279c-387a-4099-bb92-e31c1fe449fe','Col':5,'Row':37,'Format':'numberic','Value':'3483388877','TargetCode':''}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{'SheetId':'0e67e680-b807-4d33-99c0-7b78881f5ae3','UId':'4e4bdcf0-80c6-4aab-a280-ce14045479a2','Col':6,'Row':37,'Format':'numberic','Value':'0.80045526656247','TargetCode':''}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{'SheetId':'0e67e680-b807-4d33-99c0-7b78881f5ae3','UId':'3c70b8a9-b1ec-43c2-876f-82404e71a395','Col':4,'Row':40,'Format':'numberic','Value':'2512265238','TargetCode':''}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{'SheetId':'0e67e680-b807-4d33-99c0-7b78881f5ae3','UId':'12d35449-1610-445d-a82a-ca6aa3c24666','Col':5,'Row':40,'Format':'numberic','Value':'3483388877','TargetCode':''}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{'SheetId':'0e67e680-b807-4d33-99c0-7b78881f5ae3','UId':'12315a60-eed3-4b10-a10c-2f67a18ee638','Col':6,'Row':40,'Format':'numberic','Value':'0.80045526656247','TargetCode':''}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{'SheetId':'0e67e680-b807-4d33-99c0-7b78881f5ae3','UId':'47fa62ea-4432-4646-9d4f-ee5aab71af85','Col':4,'Row':41,'Format':'numberic','Value':'322940220110','TargetCode':''}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{'SheetId':'0e67e680-b807-4d33-99c0-7b78881f5ae3','UId':'3afb4556-da28-46fc-a2b2-36ba72752042','Col':5,'Row':41,'Format':'numberic','Value':'319431628991','TargetCode':''}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{'SheetId':'0e67e680-b807-4d33-99c0-7b78881f5ae3','UId':'76b3aaa6-980e-4c01-b289-c500e2a6bc24','Col':6,'Row':41,'Format':'numberic','Value':'1.85088766087403','TargetCode':''}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{'SheetId':'0e67e680-b807-4d33-99c0-7b78881f5ae3','UId':'7104513d-d6f9-4449-8a07-2e2ffcb96545','Col':4,'Row':42,'Format':'numberic','Value':'22386248.16','TargetCode':''}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{'SheetId':'0e67e680-b807-4d33-99c0-7b78881f5ae3','UId':'3e6dbc06-a87f-42e5-8f05-e55e94914d01','Col':5,'Row':42,'Format':'numberic','Value':'22257428.7','TargetCode':''}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{'SheetId':'0e67e680-b807-4d33-99c0-7b78881f5ae3','UId':'f428fa58-01e3-47d4-8c5d-1c46168be529','Col':6,'Row':42,'Format':'numberic','Value':'1.7203924409739','TargetCode':''}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{'SheetId':'0e67e680-b807-4d33-99c0-7b78881f5ae3','UId':'4e4f6161-da0f-463f-8dd1-39772b1d4eda','Col':4,'Row':43,'Format':'numberic','Value':'14425.83','TargetCode':''}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{'SheetId':'0e67e680-b807-4d33-99c0-7b78881f5ae3','UId':'4a847a8c-942e-443a-8eae-7a36b88630ea','Col':5,'Row':43,'Format':'numberic','Value':'14351.68','TargetCode':''}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{'SheetId':'0e67e680-b807-4d33-99c0-7b78881f5ae3','UId':'b1a27640-3dfd-4efe-90b1-884e8ae97752','Col':6,'Row':43,'Format':'numberic','Value':'1.0758527646893','TargetCode':''}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{'SheetId':'9e57442d-faa2-4732-bfe8-6082c7f4cc3b','UId':'1ab6082b-49bd-46b5-a368-d8740fb12834','Col':4,'Row':2,'Format':'numberic','Value':'2145930648','TargetCode':''}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{'SheetId':'9e57442d-faa2-4732-bfe8-6082c7f4cc3b','UId':'220cbdc8-4631-4f07-a522-f901ab9a56b6','Col':5,'Row':2,'Format':'numberic','Value':'2135064995','TargetCode':''}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{'SheetId':'9e57442d-faa2-4732-bfe8-6082c7f4cc3b','UId':'44591e3f-5579-49aa-bc70-68808b3d1875','Col':6,'Row':2,'Format':'numberic','Value':'20050947334','TargetCode':''}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{'SheetId':'9e57442d-faa2-4732-bfe8-6082c7f4cc3b','UId':'469f6a2b-25ef-4e27-93c5-0caee9db4d81','Col':4,'Row':5,'ColDynamic':4,'RowDynamic':4,'Format':'numberic','Value':'1738498771','TargetCode':''}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{'SheetId':'9e57442d-faa2-4732-bfe8-6082c7f4cc3b','UId':'7b8d3f89-6827-40c2-b297-cf7a42237b42','Col':5,'Row':5,'ColDynamic':5,'RowDynamic':4,'Format':'numberic','Value':'1696674641','TargetCode':''}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{'SheetId':'9e57442d-faa2-4732-bfe8-6082c7f4cc3b','UId':'4ae5c9f2-f277-4de6-a00c-b59eae1b7410','Col':6,'Row':5,'ColDynamic':6,'RowDynamic':4,'Format':'numberic','Value':'15003835104','TargetCode':''}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{'SheetId':'9e57442d-faa2-4732-bfe8-6082c7f4cc3b','UId':'5cf117a3-96d2-4aaf-916d-02b16ba83420','Col':4,'Row':7,'ColDynamic':4,'RowDynamic':4,'Format':'numberic','Value':'407431877','TargetCode':''}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{'SheetId':'9e57442d-faa2-4732-bfe8-6082c7f4cc3b','UId':'89c23fea-c054-41d5-9d1e-0958d45c7a95','Col':5,'Row':7,'ColDynamic':5,'RowDynamic':4,'Format':'numberic','Value':'438390354','TargetCode':''}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{'SheetId':'9e57442d-faa2-4732-bfe8-6082c7f4cc3b','UId':'d5829e20-95a8-4535-904c-7e09f2cdc9f2','Col':6,'Row':7,'ColDynamic':6,'RowDynamic':4,'Format':'numberic','Value':'5047112230','TargetCode':''}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 ','TargetCode':''}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 ','TargetCode':''}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 ','TargetCode':''}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{'SheetId':'9e57442d-faa2-4732-bfe8-6082c7f4cc3b','UId':'21f3c77c-886e-43f3-9ba5-fdc740bf45a7','Col':4,'Row':11,'ColDynamic':4,'RowDynamic':8,'Format':'numberic','Value':'371395058','TargetCode':''}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{'SheetId':'9e57442d-faa2-4732-bfe8-6082c7f4cc3b','UId':'fff53ed1-05e1-4ac8-8249-2f48edf9fa14','Col':5,'Row':11,'ColDynamic':5,'RowDynamic':8,'Format':'numberic','Value':'386262611','TargetCode':''}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{'SheetId':'9e57442d-faa2-4732-bfe8-6082c7f4cc3b','UId':'c1a4252e-e2cb-4233-bed1-d3afc836ccc8','Col':6,'Row':11,'ColDynamic':6,'RowDynamic':8,'Format':'numberic','Value':'3653240881','TargetCode':''}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{'SheetId':'9e57442d-faa2-4732-bfe8-6082c7f4cc3b','UId':'2b4c7218-ef2f-452d-80ea-cb1d29493e04','Col':4,'Row':12,'Format':'numberic','Value':'290463119','TargetCode':''}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{'SheetId':'9e57442d-faa2-4732-bfe8-6082c7f4cc3b','UId':'2916fb19-bceb-454d-ad42-4fc7a299a2a3','Col':5,'Row':12,'Format':'numberic','Value':'296656521','TargetCode':''}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{'SheetId':'9e57442d-faa2-4732-bfe8-6082c7f4cc3b','UId':'4e500903-fadf-4a73-8849-257ec68842d0','Col':6,'Row':12,'Format':'numberic','Value':'2698294099','TargetCode':''}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{'SheetId':'9e57442d-faa2-4732-bfe8-6082c7f4cc3b','UId':'157e5771-4dd4-4ed6-838c-69dd228515cd','Col':4,'Row':14,'ColDynamic':4,'RowDynamic':11,'Format':'numberic','Value':'26465413','TargetCode':''}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{'SheetId':'9e57442d-faa2-4732-bfe8-6082c7f4cc3b','UId':'1e7708d3-6d2b-4639-8d85-59b3c9bf16f5','Col':5,'Row':14,'ColDynamic':5,'RowDynamic':11,'Format':'numberic','Value':'30431180','TargetCode':''}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{'SheetId':'9e57442d-faa2-4732-bfe8-6082c7f4cc3b','UId':'18031c0a-5fc4-4a35-8331-a60cef3972fd','Col':6,'Row':14,'ColDynamic':6,'RowDynamic':11,'Format':'numberic','Value':'316235250','TargetCode':''}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{'SheetId':'9e57442d-faa2-4732-bfe8-6082c7f4cc3b','UId':'963cdae6-2163-4975-9a2a-f08497c7292d','Col':4,'Row':17,'Format':'numberic','Value':'29700000','TargetCode':''}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{'SheetId':'9e57442d-faa2-4732-bfe8-6082c7f4cc3b','UId':'85eed99f-bfdc-4be7-9967-72d9b1d67a5b','Col':5,'Row':17,'Format':'numberic','Value':'29700000','TargetCode':''}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{'SheetId':'9e57442d-faa2-4732-bfe8-6082c7f4cc3b','UId':'a66486eb-4505-4714-830d-ba2c3c0c6cd7','Col':6,'Row':17,'Format':'numberic','Value':'326700000','TargetCode':''}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{'SheetId':'9e57442d-faa2-4732-bfe8-6082c7f4cc3b','UId':'35799ba3-fea0-48d2-b27f-56054b206bd2','Col':4,'Row':24,'ColDynamic':4,'RowDynamic':23,'Format':'numberic','Value':'9918030','TargetCode':''}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{'SheetId':'9e57442d-faa2-4732-bfe8-6082c7f4cc3b','UId':'1863aaae-65a9-4f9f-9c5d-b3b2a95e519b','Col':5,'Row':24,'ColDynamic':5,'RowDynamic':23,'Format':'numberic','Value':'10248631','TargetCode':''}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{'SheetId':'9e57442d-faa2-4732-bfe8-6082c7f4cc3b','UId':'45a838e8-921d-463e-8daa-a5c771a772aa','Col':6,'Row':24,'ColDynamic':6,'RowDynamic':23,'Format':'numberic','Value':'110751335','TargetCode':''}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{'SheetId':'9e57442d-faa2-4732-bfe8-6082c7f4cc3b','UId':'1fe83977-2f78-4ce9-aa52-80fb62c52ad7','Col':4,'Row':26,'ColDynamic':4,'RowDynamic':19,'Format':'numberic','Value':'12000000','TargetCode':''}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{'SheetId':'9e57442d-faa2-4732-bfe8-6082c7f4cc3b','UId':'3e45938a-8b15-4a28-8d4e-6889d6469db5','Col':5,'Row':26,'ColDynamic':5,'RowDynamic':19,'Format':'numberic','Value':'12000000','TargetCode':''}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{'SheetId':'9e57442d-faa2-4732-bfe8-6082c7f4cc3b','UId':'3873886c-5e1c-44a4-ba3a-dae5f5accc8b','Col':6,'Row':26,'ColDynamic':6,'RowDynamic':19,'Format':'numberic','Value':'132000000','TargetCode':''}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{'SheetId':'9e57442d-faa2-4732-bfe8-6082c7f4cc3b','UId':'581705f2-b558-44e2-8b63-817b7dd987f8','Col':4,'Row':29,'Format':'numberic','Value':'655740','TargetCode':''}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{'SheetId':'9e57442d-faa2-4732-bfe8-6082c7f4cc3b','UId':'a342e52b-1996-43bd-aad7-3f3a098098b1','Col':5,'Row':29,'Format':'numberic','Value':'677598','TargetCode':''}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{'SheetId':'9e57442d-faa2-4732-bfe8-6082c7f4cc3b','UId':'ae6443cc-5c55-4f1a-a361-ff2dd22018a3','Col':6,'Row':29,'Format':'numberic','Value':'7322430','TargetCode':''}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{'SheetId':'9e57442d-faa2-4732-bfe8-6082c7f4cc3b','UId':'22eae942-46a3-4663-8bad-854ee399b27a','Col':4,'Row':32,'Format':'numberic','Value':'1702227','TargetCode':''}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{'SheetId':'9e57442d-faa2-4732-bfe8-6082c7f4cc3b','UId':'e86bd792-47df-41d4-b178-07deae52a1d3','Col':5,'Row':32,'Format':'numberic','Value':'6045183','TargetCode':''}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{'SheetId':'9e57442d-faa2-4732-bfe8-6082c7f4cc3b','UId':'38ae0936-1d1f-43c1-92bd-8403ec08cfeb','Col':6,'Row':32,'Format':'numberic','Value':'48163268','TargetCode':''}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{'SheetId':'9e57442d-faa2-4732-bfe8-6082c7f4cc3b','UId':'a2f958ce-55fd-4741-a0a1-bdcf0dd1c8ec','Col':4,'Row':35,'Format':'numberic','Value':'490529','TargetCode':''}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{'SheetId':'9e57442d-faa2-4732-bfe8-6082c7f4cc3b','UId':'393bdfde-2176-402e-9b16-331c74ac5995','Col':5,'Row':35,'Format':'numberic','Value':'503498','TargetCode':''}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{'SheetId':'9e57442d-faa2-4732-bfe8-6082c7f4cc3b','UId':'61a21fd4-9c85-4c00-b1f5-a006461b16c9','Col':6,'Row':35,'Format':'numberic','Value':'13774499','TargetCode':''}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{'SheetId':'9e57442d-faa2-4732-bfe8-6082c7f4cc3b','UId':'c95f90f6-640a-4331-b0e8-54422c753940','Col':4,'Row':38,'Format':'numberic','Value':'1774535590','TargetCode':''}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{'SheetId':'9e57442d-faa2-4732-bfe8-6082c7f4cc3b','UId':'19caeda8-1e5a-4518-8250-4c15acb82c48','Col':5,'Row':38,'Format':'numberic','Value':'1748802384','TargetCode':''}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{'SheetId':'9e57442d-faa2-4732-bfe8-6082c7f4cc3b','UId':'d743182c-5853-46f3-8604-ad3aa58840b8','Col':6,'Row':38,'Format':'numberic','Value':'16397706453','TargetCode':''}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{'SheetId':'9e57442d-faa2-4732-bfe8-6082c7f4cc3b','UId':'5fb4cc84-0a90-4cae-ba19-392c839af798','Col':4,'Row':39,'Format':'numberic','Value':'-113794831','TargetCode':''}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{'SheetId':'9e57442d-faa2-4732-bfe8-6082c7f4cc3b','UId':'c14dbefc-c01b-44b0-a577-6f17c0396290','Col':5,'Row':39,'Format':'numberic','Value':'-496623496','TargetCode':''}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{'SheetId':'9e57442d-faa2-4732-bfe8-6082c7f4cc3b','UId':'d1eb0ab7-7a60-49c8-b8aa-39c894436edb','Col':6,'Row':39,'Format':'numberic','Value':'299741699','TargetCode':''}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{'SheetId':'9e57442d-faa2-4732-bfe8-6082c7f4cc3b','UId':'7dc5398f-c841-400c-850b-875a5c468e05','Col':4,'Row':40,'Format':'numberic','Value':'95620437','TargetCode':''}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{'SheetId':'9e57442d-faa2-4732-bfe8-6082c7f4cc3b','UId':'fa4fb11d-bd81-48b0-9ef6-a4ff2cd9d48a','Col':5,'Row':40,'Format':'numberic','Value':'-80807978','TargetCode':''}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{'SheetId':'9e57442d-faa2-4732-bfe8-6082c7f4cc3b','UId':'73bb9d14-e1ea-4394-a083-b8a649641cf9','Col':6,'Row':40,'Format':'numberic','Value':'105896234','TargetCode':''}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{'SheetId':'9e57442d-faa2-4732-bfe8-6082c7f4cc3b','UId':'bab2e1a7-20d5-41fd-881b-9a21514bfc4f','Col':4,'Row':41,'Format':'numberic','Value':'-209415268','TargetCode':''}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{'SheetId':'9e57442d-faa2-4732-bfe8-6082c7f4cc3b','UId':'128100c2-b671-4904-a5a9-41069ed12784','Col':5,'Row':41,'Format':'numberic','Value':'-415815518','TargetCode':''}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{'SheetId':'9e57442d-faa2-4732-bfe8-6082c7f4cc3b','UId':'04b06e65-b2eb-4858-bb0b-d72c0270f1f6','Col':6,'Row':41,'Format':'numberic','Value':'193845465','TargetCode':''}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{'SheetId':'9e57442d-faa2-4732-bfe8-6082c7f4cc3b','UId':'0c34f541-ad2d-4bff-9fce-284295e89335','Col':4,'Row':42,'Format':'numberic','Value':'1660740759','TargetCode':''}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{'SheetId':'9e57442d-faa2-4732-bfe8-6082c7f4cc3b','UId':'a1069390-e9a5-41a9-8d0c-f5931f68451d','Col':5,'Row':42,'Format':'numberic','Value':'1252178888','TargetCode':''}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{'SheetId':'9e57442d-faa2-4732-bfe8-6082c7f4cc3b','UId':'943a903f-8f0c-48d3-9a7d-d0f797c51f06','Col':6,'Row':42,'Format':'numberic','Value':'16697448152','TargetCode':''}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{'SheetId':'9e57442d-faa2-4732-bfe8-6082c7f4cc3b','UId':'14ba2d4e-fc98-469f-8702-009a93d663bf','Col':4,'Row':43,'Format':'numberic','Value':'319431628991','TargetCode':''}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{'SheetId':'9e57442d-faa2-4732-bfe8-6082c7f4cc3b','UId':'46dc8404-c63b-42c5-af20-35a421a3b5ab','Col':5,'Row':43,'Format':'numberic','Value':'315075138444','TargetCode':''}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{'SheetId':'9e57442d-faa2-4732-bfe8-6082c7f4cc3b','UId':'a1137c7a-72fe-4907-952f-0a4daf353a5c','Col':6,'Row':43,'Format':'numberic','Value':'181281309881','TargetCode':''}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{'SheetId':'9e57442d-faa2-4732-bfe8-6082c7f4cc3b','UId':'ae182ae4-ecb8-4b3e-87b1-02fe2b8c8c6e','Col':4,'Row':44,'Format':'numberic','Value':'3508591119','TargetCode':''}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{'SheetId':'9e57442d-faa2-4732-bfe8-6082c7f4cc3b','UId':'c7c70708-3a08-4a71-8b5b-958036d28d83','Col':5,'Row':44,'Format':'numberic','Value':'4356490547','TargetCode':''}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{'SheetId':'9e57442d-faa2-4732-bfe8-6082c7f4cc3b','UId':'b56d1f06-ac4a-4581-bd76-0a7116bb9601','Col':6,'Row':44,'Format':'numberic','Value':'141658910229','TargetCode':''}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{'SheetId':'9e57442d-faa2-4732-bfe8-6082c7f4cc3b','UId':'071f8b6b-411a-4479-a1e0-68ae4989d4d4','Col':4,'Row':45,'Format':'numberic','Value':'1660740759','TargetCode':''}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{'SheetId':'9e57442d-faa2-4732-bfe8-6082c7f4cc3b','UId':'649fe867-7540-4d27-809f-914ad09af55e','Col':5,'Row':45,'Format':'numberic','Value':'1252178888','TargetCode':''}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{'SheetId':'9e57442d-faa2-4732-bfe8-6082c7f4cc3b','UId':'ce2f8942-9d48-4663-bc86-864ddeb2e9fb','Col':6,'Row':45,'Format':'numberic','Value':'16697448152','TargetCode':''}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{'SheetId':'9e57442d-faa2-4732-bfe8-6082c7f4cc3b','UId':'26da4aec-6928-4f66-88a5-fdfd0ee643e5','Col':4,'Row':47,'Format':'numberic','Value':'1847850360','TargetCode':''}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{'SheetId':'9e57442d-faa2-4732-bfe8-6082c7f4cc3b','UId':'9b98b4cd-1dc6-4f10-9fcd-3b02154fc346','Col':5,'Row':47,'Format':'numberic','Value':'3104311659','TargetCode':''}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{'SheetId':'9e57442d-faa2-4732-bfe8-6082c7f4cc3b','UId':'ab589e24-1208-4602-83e1-3b0d9a9ddac2','Col':6,'Row':47,'Format':'numberic','Value':'124961462077','TargetCode':''}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{'SheetId':'9e57442d-faa2-4732-bfe8-6082c7f4cc3b','UId':'a1e12271-7d9c-46e1-be1f-d3831e97dba6','Col':4,'Row':48,'Format':'numberic','Value':'322940220110','TargetCode':''}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{'SheetId':'9e57442d-faa2-4732-bfe8-6082c7f4cc3b','UId':'85d94755-db4c-439e-8336-6cbb28df62be','Col':5,'Row':48,'Format':'numberic','Value':'319431628991','TargetCode':''}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{'SheetId':'9e57442d-faa2-4732-bfe8-6082c7f4cc3b','UId':'d8a625ed-973b-4579-990b-8dd486f640c5','Col':6,'Row':48,'Format':'numberic','Value':'322940220110','TargetCode':''}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 ','TargetCode':''}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 ','TargetCode':''}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 ','TargetCode':''}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 ','TargetCode':''}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 ','TargetCode':''}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 ','TargetCode':''}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
      <c r="A307" t="str">
        <f>CONCATENATE("{'SheetId':'1deb9a6e-dc5a-4908-87cc-034ee9747e20'",",","'UId':'b8c20cc2-e76a-461c-ace9-e83abfcc1775'",",'Col':",COLUMN(BCDanhMucDauTu_06029!A26),",'Row':",ROW(BCDanhMucDauTu_06029!A26),",","'ColDynamic':",COLUMN(BCDanhMucDauTu_06029!A27),",","'RowDynamic':",ROW(BCDanhMucDauTu_06029!A27),",","'Format':'numberic'",",'Value':'",SUBSTITUTE(BCDanhMucDauTu_06029!A26,"'","\'"),"','TargetCode':''}")</f>
        <v>{'SheetId':'1deb9a6e-dc5a-4908-87cc-034ee9747e20','UId':'b8c20cc2-e76a-461c-ace9-e83abfcc1775','Col':1,'Row':26,'ColDynamic':1,'RowDynamic':27,'Format':'numberic','Value':' ','TargetCode':''}</v>
      </c>
    </row>
    <row r="308" spans="1:1" x14ac:dyDescent="0.2">
      <c r="A308" t="str">
        <f>CONCATENATE("{'SheetId':'1deb9a6e-dc5a-4908-87cc-034ee9747e20'",",","'UId':'e6fa0887-9c0a-49b1-a5d5-d55f5bee7d17'",",'Col':",COLUMN(BCDanhMucDauTu_06029!B26),",'Row':",ROW(BCDanhMucDauTu_06029!B26),",","'ColDynamic':",COLUMN(BCDanhMucDauTu_06029!B27),",","'RowDynamic':",ROW(BCDanhMucDauTu_06029!B27),",","'Format':'string'",",'Value':'",SUBSTITUTE(BCDanhMucDauTu_06029!B26,"'","\'"),"','TargetCode':''}")</f>
        <v>{'SheetId':'1deb9a6e-dc5a-4908-87cc-034ee9747e20','UId':'e6fa0887-9c0a-49b1-a5d5-d55f5bee7d17','Col':2,'Row':26,'ColDynamic':2,'RowDynamic':27,'Format':'string','Value':'Tổng','TargetCode':''}</v>
      </c>
    </row>
    <row r="309" spans="1:1" x14ac:dyDescent="0.2">
      <c r="A309" t="str">
        <f>CONCATENATE("{'SheetId':'1deb9a6e-dc5a-4908-87cc-034ee9747e20'",",","'UId':'6a029111-438c-4c2c-a425-15433a16ea47'",",'Col':",COLUMN(BCDanhMucDauTu_06029!C26),",'Row':",ROW(BCDanhMucDauTu_06029!C26),",","'ColDynamic':",COLUMN(BCDanhMucDauTu_06029!C27),",","'RowDynamic':",ROW(BCDanhMucDauTu_06029!C27),",","'Format':'numberic'",",'Value':'",SUBSTITUTE(BCDanhMucDauTu_06029!C26,"'","\'"),"','TargetCode':''}")</f>
        <v>{'SheetId':'1deb9a6e-dc5a-4908-87cc-034ee9747e20','UId':'6a029111-438c-4c2c-a425-15433a16ea47','Col':3,'Row':26,'ColDynamic':3,'RowDynamic':27,'Format':'numberic','Value':'2252','TargetCode':''}</v>
      </c>
    </row>
    <row r="310" spans="1:1" x14ac:dyDescent="0.2">
      <c r="A310" t="str">
        <f>CONCATENATE("{'SheetId':'1deb9a6e-dc5a-4908-87cc-034ee9747e20'",",","'UId':'2af5b400-8abe-46e3-8b64-7efb4d13db84'",",'Col':",COLUMN(BCDanhMucDauTu_06029!D26),",'Row':",ROW(BCDanhMucDauTu_06029!D26),",","'ColDynamic':",COLUMN(BCDanhMucDauTu_06029!D27),",","'RowDynamic':",ROW(BCDanhMucDauTu_06029!D27),",","'Format':'numberic'",",'Value':'",SUBSTITUTE(BCDanhMucDauTu_06029!D26,"'","\'"),"','TargetCode':''}")</f>
        <v>{'SheetId':'1deb9a6e-dc5a-4908-87cc-034ee9747e20','UId':'2af5b400-8abe-46e3-8b64-7efb4d13db84','Col':4,'Row':26,'ColDynamic':4,'RowDynamic':27,'Format':'numberic','Value':'2438229','TargetCode':''}</v>
      </c>
    </row>
    <row r="311" spans="1:1" x14ac:dyDescent="0.2">
      <c r="A311" t="str">
        <f>CONCATENATE("{'SheetId':'1deb9a6e-dc5a-4908-87cc-034ee9747e20'",",","'UId':'142640d6-6a87-400c-bc3e-fd34124b8a95'",",'Col':",COLUMN(BCDanhMucDauTu_06029!E26),",'Row':",ROW(BCDanhMucDauTu_06029!E26),",","'ColDynamic':",COLUMN(BCDanhMucDauTu_06029!E27),",","'RowDynamic':",ROW(BCDanhMucDauTu_06029!E27),",","'Format':'numberic'",",'Value':'",SUBSTITUTE(BCDanhMucDauTu_06029!E26,"'","\'"),"','TargetCode':''}")</f>
        <v>{'SheetId':'1deb9a6e-dc5a-4908-87cc-034ee9747e20','UId':'142640d6-6a87-400c-bc3e-fd34124b8a95','Col':5,'Row':26,'ColDynamic':5,'RowDynamic':27,'Format':'numberic','Value':'','TargetCode':''}</v>
      </c>
    </row>
    <row r="312" spans="1:1" x14ac:dyDescent="0.2">
      <c r="A312" t="str">
        <f>CONCATENATE("{'SheetId':'1deb9a6e-dc5a-4908-87cc-034ee9747e20'",",","'UId':'a4748164-33b9-46bd-8561-e8b3f76700ee'",",'Col':",COLUMN(BCDanhMucDauTu_06029!F26),",'Row':",ROW(BCDanhMucDauTu_06029!F26),",","'ColDynamic':",COLUMN(BCDanhMucDauTu_06029!F27),",","'RowDynamic':",ROW(BCDanhMucDauTu_06029!F27),",","'Format':'numberic'",",'Value':'",SUBSTITUTE(BCDanhMucDauTu_06029!F26,"'","\'"),"','TargetCode':''}")</f>
        <v>{'SheetId':'1deb9a6e-dc5a-4908-87cc-034ee9747e20','UId':'a4748164-33b9-46bd-8561-e8b3f76700ee','Col':6,'Row':26,'ColDynamic':6,'RowDynamic':27,'Format':'numberic','Value':'253976176700','TargetCode':''}</v>
      </c>
    </row>
    <row r="313" spans="1:1" x14ac:dyDescent="0.2">
      <c r="A313" t="str">
        <f>CONCATENATE("{'SheetId':'1deb9a6e-dc5a-4908-87cc-034ee9747e20'",",","'UId':'8b15b2dd-95b7-4075-8cb9-63831db4f74a'",",'Col':",COLUMN(BCDanhMucDauTu_06029!G26),",'Row':",ROW(BCDanhMucDauTu_06029!G26),",","'ColDynamic':",COLUMN(BCDanhMucDauTu_06029!G27),",","'RowDynamic':",ROW(BCDanhMucDauTu_06029!G27),",","'Format':'numberic'",",'Value':'",SUBSTITUTE(BCDanhMucDauTu_06029!G26,"'","\'"),"','TargetCode':''}")</f>
        <v>{'SheetId':'1deb9a6e-dc5a-4908-87cc-034ee9747e20','UId':'8b15b2dd-95b7-4075-8cb9-63831db4f74a','Col':7,'Row':26,'ColDynamic':7,'RowDynamic':27,'Format':'numberic','Value':'0.780378667037765','TargetCode':''}</v>
      </c>
    </row>
    <row r="314" spans="1:1" x14ac:dyDescent="0.2">
      <c r="A314" t="str">
        <f>CONCATENATE("{'SheetId':'1deb9a6e-dc5a-4908-87cc-034ee9747e20'",",","'UId':'fe496e11-6071-47ac-9042-fb59341ce9d3'",",'Col':",COLUMN(BCDanhMucDauTu_06029!D27),",'Row':",ROW(BCDanhMucDauTu_06029!D27),",","'Format':'numberic'",",'Value':'",SUBSTITUTE(BCDanhMucDauTu_06029!D27,"'","\'"),"','TargetCode':''}")</f>
        <v>{'SheetId':'1deb9a6e-dc5a-4908-87cc-034ee9747e20','UId':'fe496e11-6071-47ac-9042-fb59341ce9d3','Col':4,'Row':27,'Format':'numberic','Value':' ','TargetCode':''}</v>
      </c>
    </row>
    <row r="315" spans="1:1" x14ac:dyDescent="0.2">
      <c r="A315" t="str">
        <f>CONCATENATE("{'SheetId':'1deb9a6e-dc5a-4908-87cc-034ee9747e20'",",","'UId':'8f08a933-d633-4287-845a-9819dc196996'",",'Col':",COLUMN(BCDanhMucDauTu_06029!E27),",'Row':",ROW(BCDanhMucDauTu_06029!E27),",","'Format':'numberic'",",'Value':'",SUBSTITUTE(BCDanhMucDauTu_06029!E27,"'","\'"),"','TargetCode':''}")</f>
        <v>{'SheetId':'1deb9a6e-dc5a-4908-87cc-034ee9747e20','UId':'8f08a933-d633-4287-845a-9819dc196996','Col':5,'Row':27,'Format':'numberic','Value':' ','TargetCode':''}</v>
      </c>
    </row>
    <row r="316" spans="1:1" x14ac:dyDescent="0.2">
      <c r="A316" t="str">
        <f>CONCATENATE("{'SheetId':'1deb9a6e-dc5a-4908-87cc-034ee9747e20'",",","'UId':'dad551f4-82a6-49f9-9019-06cb4c328a89'",",'Col':",COLUMN(BCDanhMucDauTu_06029!F27),",'Row':",ROW(BCDanhMucDauTu_06029!F27),",","'Format':'numberic'",",'Value':'",SUBSTITUTE(BCDanhMucDauTu_06029!F27,"'","\'"),"','TargetCode':''}")</f>
        <v>{'SheetId':'1deb9a6e-dc5a-4908-87cc-034ee9747e20','UId':'dad551f4-82a6-49f9-9019-06cb4c328a89','Col':6,'Row':27,'Format':'numberic','Value':' ','TargetCode':''}</v>
      </c>
    </row>
    <row r="317" spans="1:1" x14ac:dyDescent="0.2">
      <c r="A317" t="str">
        <f>CONCATENATE("{'SheetId':'1deb9a6e-dc5a-4908-87cc-034ee9747e20'",",","'UId':'7bf94847-0bfe-4d96-ab7a-1ce79d9343f5'",",'Col':",COLUMN(BCDanhMucDauTu_06029!G27),",'Row':",ROW(BCDanhMucDauTu_06029!G27),",","'Format':'numberic'",",'Value':'",SUBSTITUTE(BCDanhMucDauTu_06029!G27,"'","\'"),"','TargetCode':''}")</f>
        <v>{'SheetId':'1deb9a6e-dc5a-4908-87cc-034ee9747e20','UId':'7bf94847-0bfe-4d96-ab7a-1ce79d9343f5','Col':7,'Row':27,'Format':'numberic','Value':'','TargetCode':''}</v>
      </c>
    </row>
    <row r="318" spans="1:1" x14ac:dyDescent="0.2">
      <c r="A318" t="str">
        <f>CONCATENATE("{'SheetId':'1deb9a6e-dc5a-4908-87cc-034ee9747e20'",",","'UId':'55eed474-1147-4da3-9086-9e821874c0a4'",",'Col':",COLUMN(BCDanhMucDauTu_06029!A29),",'Row':",ROW(BCDanhMucDauTu_06029!A29),",","'ColDynamic':",COLUMN(BCDanhMucDauTu_06029!A32),",","'RowDynamic':",ROW(BCDanhMucDauTu_06029!A32),",","'Format':'numberic'",",'Value':'",SUBSTITUTE(BCDanhMucDauTu_06029!A29,"'","\'"),"','TargetCode':''}")</f>
        <v>{'SheetId':'1deb9a6e-dc5a-4908-87cc-034ee9747e20','UId':'55eed474-1147-4da3-9086-9e821874c0a4','Col':1,'Row':29,'ColDynamic':1,'RowDynamic':32,'Format':'numberic','Value':' ','TargetCode':''}</v>
      </c>
    </row>
    <row r="319" spans="1:1" x14ac:dyDescent="0.2">
      <c r="A319" t="str">
        <f>CONCATENATE("{'SheetId':'1deb9a6e-dc5a-4908-87cc-034ee9747e20'",",","'UId':'1c32b7bf-2ca1-44a0-8279-a8f01d6b7249'",",'Col':",COLUMN(BCDanhMucDauTu_06029!B29),",'Row':",ROW(BCDanhMucDauTu_06029!B29),",","'ColDynamic':",COLUMN(BCDanhMucDauTu_06029!B32),",","'RowDynamic':",ROW(BCDanhMucDauTu_06029!B32),",","'Format':'string'",",'Value':'",SUBSTITUTE(BCDanhMucDauTu_06029!B29,"'","\'"),"','TargetCode':''}")</f>
        <v>{'SheetId':'1deb9a6e-dc5a-4908-87cc-034ee9747e20','UId':'1c32b7bf-2ca1-44a0-8279-a8f01d6b7249','Col':2,'Row':29,'ColDynamic':2,'RowDynamic':32,'Format':'string','Value':'Tổng','TargetCode':''}</v>
      </c>
    </row>
    <row r="320" spans="1:1" x14ac:dyDescent="0.2">
      <c r="A320" t="str">
        <f>CONCATENATE("{'SheetId':'1deb9a6e-dc5a-4908-87cc-034ee9747e20'",",","'UId':'f6a0865a-7cc4-4bd5-9c41-171ccfbe8908'",",'Col':",COLUMN(BCDanhMucDauTu_06029!C29),",'Row':",ROW(BCDanhMucDauTu_06029!C29),",","'ColDynamic':",COLUMN(BCDanhMucDauTu_06029!C32),",","'RowDynamic':",ROW(BCDanhMucDauTu_06029!C32),",","'Format':'numberic'",",'Value':'",SUBSTITUTE(BCDanhMucDauTu_06029!C29,"'","\'"),"','TargetCode':''}")</f>
        <v>{'SheetId':'1deb9a6e-dc5a-4908-87cc-034ee9747e20','UId':'f6a0865a-7cc4-4bd5-9c41-171ccfbe8908','Col':3,'Row':29,'ColDynamic':3,'RowDynamic':32,'Format':'numberic','Value':'2254','TargetCode':''}</v>
      </c>
    </row>
    <row r="321" spans="1:1" x14ac:dyDescent="0.2">
      <c r="A321" t="str">
        <f>CONCATENATE("{'SheetId':'1deb9a6e-dc5a-4908-87cc-034ee9747e20'",",","'UId':'26677bc1-4784-4b02-a8da-eb1a17958c29'",",'Col':",COLUMN(BCDanhMucDauTu_06029!D29),",'Row':",ROW(BCDanhMucDauTu_06029!D29),",","'ColDynamic':",COLUMN(BCDanhMucDauTu_06029!D32),",","'RowDynamic':",ROW(BCDanhMucDauTu_06029!D32),",","'Format':'numberic'",",'Value':'",SUBSTITUTE(BCDanhMucDauTu_06029!D29,"'","\'"),"','TargetCode':''}")</f>
        <v>{'SheetId':'1deb9a6e-dc5a-4908-87cc-034ee9747e20','UId':'26677bc1-4784-4b02-a8da-eb1a17958c29','Col':4,'Row':29,'ColDynamic':4,'RowDynamic':32,'Format':'numberic','Value':' ','TargetCode':''}</v>
      </c>
    </row>
    <row r="322" spans="1:1" x14ac:dyDescent="0.2">
      <c r="A322" t="str">
        <f>CONCATENATE("{'SheetId':'1deb9a6e-dc5a-4908-87cc-034ee9747e20'",",","'UId':'8088aec8-68fc-443f-8fce-4f1788e831ff'",",'Col':",COLUMN(BCDanhMucDauTu_06029!E29),",'Row':",ROW(BCDanhMucDauTu_06029!E29),",","'ColDynamic':",COLUMN(BCDanhMucDauTu_06029!E32),",","'RowDynamic':",ROW(BCDanhMucDauTu_06029!E32),",","'Format':'numberic'",",'Value':'",SUBSTITUTE(BCDanhMucDauTu_06029!E29,"'","\'"),"','TargetCode':''}")</f>
        <v>{'SheetId':'1deb9a6e-dc5a-4908-87cc-034ee9747e20','UId':'8088aec8-68fc-443f-8fce-4f1788e831ff','Col':5,'Row':29,'ColDynamic':5,'RowDynamic':32,'Format':'numberic','Value':' ','TargetCode':''}</v>
      </c>
    </row>
    <row r="323" spans="1:1" x14ac:dyDescent="0.2">
      <c r="A323" t="str">
        <f>CONCATENATE("{'SheetId':'1deb9a6e-dc5a-4908-87cc-034ee9747e20'",",","'UId':'109895da-3858-4d8d-ab90-543bcf58b23e'",",'Col':",COLUMN(BCDanhMucDauTu_06029!F29),",'Row':",ROW(BCDanhMucDauTu_06029!F29),",","'ColDynamic':",COLUMN(BCDanhMucDauTu_06029!F32),",","'RowDynamic':",ROW(BCDanhMucDauTu_06029!F32),",","'Format':'numberic'",",'Value':'",SUBSTITUTE(BCDanhMucDauTu_06029!F29,"'","\'"),"','TargetCode':''}")</f>
        <v>{'SheetId':'1deb9a6e-dc5a-4908-87cc-034ee9747e20','UId':'109895da-3858-4d8d-ab90-543bcf58b23e','Col':6,'Row':29,'ColDynamic':6,'RowDynamic':32,'Format':'numberic','Value':' ','TargetCode':''}</v>
      </c>
    </row>
    <row r="324" spans="1:1" x14ac:dyDescent="0.2">
      <c r="A324" t="str">
        <f>CONCATENATE("{'SheetId':'1deb9a6e-dc5a-4908-87cc-034ee9747e20'",",","'UId':'b12319f9-b486-4e3c-968f-635c2693280b'",",'Col':",COLUMN(BCDanhMucDauTu_06029!G29),",'Row':",ROW(BCDanhMucDauTu_06029!G29),",","'ColDynamic':",COLUMN(BCDanhMucDauTu_06029!G32),",","'RowDynamic':",ROW(BCDanhMucDauTu_06029!G32),",","'Format':'numberic'",",'Value':'",SUBSTITUTE(BCDanhMucDauTu_06029!G29,"'","\'"),"','TargetCode':''}")</f>
        <v>{'SheetId':'1deb9a6e-dc5a-4908-87cc-034ee9747e20','UId':'b12319f9-b486-4e3c-968f-635c2693280b','Col':7,'Row':29,'ColDynamic':7,'RowDynamic':32,'Format':'numberic','Value':'','TargetCode':''}</v>
      </c>
    </row>
    <row r="325" spans="1:1" x14ac:dyDescent="0.2">
      <c r="A325" t="str">
        <f>CONCATENATE("{'SheetId':'1deb9a6e-dc5a-4908-87cc-034ee9747e20'",",","'UId':'740ad2fc-8f8c-4571-bfbb-d73a204a23fa'",",'Col':",COLUMN(BCDanhMucDauTu_06029!D30),",'Row':",ROW(BCDanhMucDauTu_06029!D30),",","'Format':'numberic'",",'Value':'",SUBSTITUTE(BCDanhMucDauTu_06029!D30,"'","\'"),"','TargetCode':''}")</f>
        <v>{'SheetId':'1deb9a6e-dc5a-4908-87cc-034ee9747e20','UId':'740ad2fc-8f8c-4571-bfbb-d73a204a23fa','Col':4,'Row':30,'Format':'numberic','Value':'2438229','TargetCode':''}</v>
      </c>
    </row>
    <row r="326" spans="1:1" x14ac:dyDescent="0.2">
      <c r="A326" t="str">
        <f>CONCATENATE("{'SheetId':'1deb9a6e-dc5a-4908-87cc-034ee9747e20'",",","'UId':'41643327-c3cb-4259-acbc-d10c8c939580'",",'Col':",COLUMN(BCDanhMucDauTu_06029!E30),",'Row':",ROW(BCDanhMucDauTu_06029!E30),",","'Format':'numberic'",",'Value':'",SUBSTITUTE(BCDanhMucDauTu_06029!E30,"'","\'"),"','TargetCode':''}")</f>
        <v>{'SheetId':'1deb9a6e-dc5a-4908-87cc-034ee9747e20','UId':'41643327-c3cb-4259-acbc-d10c8c939580','Col':5,'Row':30,'Format':'numberic','Value':'','TargetCode':''}</v>
      </c>
    </row>
    <row r="327" spans="1:1" x14ac:dyDescent="0.2">
      <c r="A327" t="str">
        <f>CONCATENATE("{'SheetId':'1deb9a6e-dc5a-4908-87cc-034ee9747e20'",",","'UId':'d007d564-0a98-45f4-94c4-a2e4056245bc'",",'Col':",COLUMN(BCDanhMucDauTu_06029!F30),",'Row':",ROW(BCDanhMucDauTu_06029!F30),",","'Format':'numberic'",",'Value':'",SUBSTITUTE(BCDanhMucDauTu_06029!F30,"'","\'"),"','TargetCode':''}")</f>
        <v>{'SheetId':'1deb9a6e-dc5a-4908-87cc-034ee9747e20','UId':'d007d564-0a98-45f4-94c4-a2e4056245bc','Col':6,'Row':30,'Format':'numberic','Value':'253976176700','TargetCode':''}</v>
      </c>
    </row>
    <row r="328" spans="1:1" x14ac:dyDescent="0.2">
      <c r="A328" t="str">
        <f>CONCATENATE("{'SheetId':'1deb9a6e-dc5a-4908-87cc-034ee9747e20'",",","'UId':'87b8e950-d5f9-45b4-8cfb-d8108dd16f8f'",",'Col':",COLUMN(BCDanhMucDauTu_06029!G30),",'Row':",ROW(BCDanhMucDauTu_06029!G30),",","'Format':'numberic'",",'Value':'",SUBSTITUTE(BCDanhMucDauTu_06029!G30,"'","\'"),"','TargetCode':''}")</f>
        <v>{'SheetId':'1deb9a6e-dc5a-4908-87cc-034ee9747e20','UId':'87b8e950-d5f9-45b4-8cfb-d8108dd16f8f','Col':7,'Row':30,'Format':'numberic','Value':'0.780378667037765','TargetCode':''}</v>
      </c>
    </row>
    <row r="329" spans="1:1" x14ac:dyDescent="0.2">
      <c r="A329" t="str">
        <f>CONCATENATE("{'SheetId':'1deb9a6e-dc5a-4908-87cc-034ee9747e20'",",","'UId':'70e2406f-94eb-466f-8d09-837ad44a449c'",",'Col':",COLUMN(BCDanhMucDauTu_06029!D31),",'Row':",ROW(BCDanhMucDauTu_06029!D31),",","'Format':'numberic'",",'Value':'",SUBSTITUTE(BCDanhMucDauTu_06029!D31,"'","\'"),"','TargetCode':''}")</f>
        <v>{'SheetId':'1deb9a6e-dc5a-4908-87cc-034ee9747e20','UId':'70e2406f-94eb-466f-8d09-837ad44a449c','Col':4,'Row':31,'Format':'numberic','Value':' ','TargetCode':''}</v>
      </c>
    </row>
    <row r="330" spans="1:1" x14ac:dyDescent="0.2">
      <c r="A330" t="str">
        <f>CONCATENATE("{'SheetId':'1deb9a6e-dc5a-4908-87cc-034ee9747e20'",",","'UId':'d0c68994-6723-45f4-a51b-ec4a1f1cb761'",",'Col':",COLUMN(BCDanhMucDauTu_06029!E31),",'Row':",ROW(BCDanhMucDauTu_06029!E31),",","'Format':'numberic'",",'Value':'",SUBSTITUTE(BCDanhMucDauTu_06029!E31,"'","\'"),"','TargetCode':''}")</f>
        <v>{'SheetId':'1deb9a6e-dc5a-4908-87cc-034ee9747e20','UId':'d0c68994-6723-45f4-a51b-ec4a1f1cb761','Col':5,'Row':31,'Format':'numberic','Value':' ','TargetCode':''}</v>
      </c>
    </row>
    <row r="331" spans="1:1" x14ac:dyDescent="0.2">
      <c r="A331" t="str">
        <f>CONCATENATE("{'SheetId':'1deb9a6e-dc5a-4908-87cc-034ee9747e20'",",","'UId':'6c78638c-c601-49bf-a9e5-d48c4258eadd'",",'Col':",COLUMN(BCDanhMucDauTu_06029!F31),",'Row':",ROW(BCDanhMucDauTu_06029!F31),",","'Format':'numberic'",",'Value':'",SUBSTITUTE(BCDanhMucDauTu_06029!F31,"'","\'"),"','TargetCode':''}")</f>
        <v>{'SheetId':'1deb9a6e-dc5a-4908-87cc-034ee9747e20','UId':'6c78638c-c601-49bf-a9e5-d48c4258eadd','Col':6,'Row':31,'Format':'numberic','Value':' ','TargetCode':''}</v>
      </c>
    </row>
    <row r="332" spans="1:1" x14ac:dyDescent="0.2">
      <c r="A332" t="str">
        <f>CONCATENATE("{'SheetId':'1deb9a6e-dc5a-4908-87cc-034ee9747e20'",",","'UId':'bb82eed3-a7c3-4954-be20-20a9717d4026'",",'Col':",COLUMN(BCDanhMucDauTu_06029!G31),",'Row':",ROW(BCDanhMucDauTu_06029!G31),",","'Format':'numberic'",",'Value':'",SUBSTITUTE(BCDanhMucDauTu_06029!G31,"'","\'"),"','TargetCode':''}")</f>
        <v>{'SheetId':'1deb9a6e-dc5a-4908-87cc-034ee9747e20','UId':'bb82eed3-a7c3-4954-be20-20a9717d4026','Col':7,'Row':31,'Format':'numberic','Value':'','TargetCode':''}</v>
      </c>
    </row>
    <row r="333" spans="1:1" x14ac:dyDescent="0.2">
      <c r="A333" t="str">
        <f>CONCATENATE("{'SheetId':'1deb9a6e-dc5a-4908-87cc-034ee9747e20'",",","'UId':'4fe6fd2f-049f-4c3b-a78b-58fd08d62d7d'",",'Col':",COLUMN(BCDanhMucDauTu_06029!A33),",'Row':",ROW(BCDanhMucDauTu_06029!A33),",","'ColDynamic':",COLUMN(BCDanhMucDauTu_06029!A36),",","'RowDynamic':",ROW(BCDanhMucDauTu_06029!A36),",","'Format':'numberic'",",'Value':'",SUBSTITUTE(BCDanhMucDauTu_06029!A33,"'","\'"),"','TargetCode':''}")</f>
        <v>{'SheetId':'1deb9a6e-dc5a-4908-87cc-034ee9747e20','UId':'4fe6fd2f-049f-4c3b-a78b-58fd08d62d7d','Col':1,'Row':33,'ColDynamic':1,'RowDynamic':36,'Format':'numberic','Value':' ','TargetCode':''}</v>
      </c>
    </row>
    <row r="334" spans="1:1" x14ac:dyDescent="0.2">
      <c r="A334" t="str">
        <f>CONCATENATE("{'SheetId':'1deb9a6e-dc5a-4908-87cc-034ee9747e20'",",","'UId':'21737fa5-5263-466a-9802-c554ec94ffeb'",",'Col':",COLUMN(BCDanhMucDauTu_06029!B33),",'Row':",ROW(BCDanhMucDauTu_06029!B33),",","'ColDynamic':",COLUMN(BCDanhMucDauTu_06029!B36),",","'RowDynamic':",ROW(BCDanhMucDauTu_06029!B36),",","'Format':'string'",",'Value':'",SUBSTITUTE(BCDanhMucDauTu_06029!B33,"'","\'"),"','TargetCode':''}")</f>
        <v>{'SheetId':'1deb9a6e-dc5a-4908-87cc-034ee9747e20','UId':'21737fa5-5263-466a-9802-c554ec94ffeb','Col':2,'Row':33,'ColDynamic':2,'RowDynamic':36,'Format':'string','Value':'Tổng','TargetCode':''}</v>
      </c>
    </row>
    <row r="335" spans="1:1" x14ac:dyDescent="0.2">
      <c r="A335" t="str">
        <f>CONCATENATE("{'SheetId':'1deb9a6e-dc5a-4908-87cc-034ee9747e20'",",","'UId':'b1780ae8-e3e9-4d68-b8e3-06dc22233b5c'",",'Col':",COLUMN(BCDanhMucDauTu_06029!C33),",'Row':",ROW(BCDanhMucDauTu_06029!C33),",","'ColDynamic':",COLUMN(BCDanhMucDauTu_06029!C36),",","'RowDynamic':",ROW(BCDanhMucDauTu_06029!C36),",","'Format':'numberic'",",'Value':'",SUBSTITUTE(BCDanhMucDauTu_06029!C33,"'","\'"),"','TargetCode':''}")</f>
        <v>{'SheetId':'1deb9a6e-dc5a-4908-87cc-034ee9747e20','UId':'b1780ae8-e3e9-4d68-b8e3-06dc22233b5c','Col':3,'Row':33,'ColDynamic':3,'RowDynamic':36,'Format':'numberic','Value':'2257','TargetCode':''}</v>
      </c>
    </row>
    <row r="336" spans="1:1" x14ac:dyDescent="0.2">
      <c r="A336" t="str">
        <f>CONCATENATE("{'SheetId':'1deb9a6e-dc5a-4908-87cc-034ee9747e20'",",","'UId':'fd0c415a-d2bc-42ee-b389-414f8400dae8'",",'Col':",COLUMN(BCDanhMucDauTu_06029!D33),",'Row':",ROW(BCDanhMucDauTu_06029!D33),",","'ColDynamic':",COLUMN(BCDanhMucDauTu_06029!D36),",","'RowDynamic':",ROW(BCDanhMucDauTu_06029!D36),",","'Format':'numberic'",",'Value':'",SUBSTITUTE(BCDanhMucDauTu_06029!D33,"'","\'"),"','TargetCode':''}")</f>
        <v>{'SheetId':'1deb9a6e-dc5a-4908-87cc-034ee9747e20','UId':'fd0c415a-d2bc-42ee-b389-414f8400dae8','Col':4,'Row':33,'ColDynamic':4,'RowDynamic':36,'Format':'numberic','Value':'                                               ','TargetCode':''}</v>
      </c>
    </row>
    <row r="337" spans="1:1" x14ac:dyDescent="0.2">
      <c r="A337" t="str">
        <f>CONCATENATE("{'SheetId':'1deb9a6e-dc5a-4908-87cc-034ee9747e20'",",","'UId':'816243e8-9c85-4ba1-805c-371f6b4844e4'",",'Col':",COLUMN(BCDanhMucDauTu_06029!E33),",'Row':",ROW(BCDanhMucDauTu_06029!E33),",","'ColDynamic':",COLUMN(BCDanhMucDauTu_06029!E36),",","'RowDynamic':",ROW(BCDanhMucDauTu_06029!E36),",","'Format':'numberic'",",'Value':'",SUBSTITUTE(BCDanhMucDauTu_06029!E33,"'","\'"),"','TargetCode':''}")</f>
        <v>{'SheetId':'1deb9a6e-dc5a-4908-87cc-034ee9747e20','UId':'816243e8-9c85-4ba1-805c-371f6b4844e4','Col':5,'Row':33,'ColDynamic':5,'RowDynamic':36,'Format':'numberic','Value':'                                               ','TargetCode':''}</v>
      </c>
    </row>
    <row r="338" spans="1:1" x14ac:dyDescent="0.2">
      <c r="A338" t="str">
        <f>CONCATENATE("{'SheetId':'1deb9a6e-dc5a-4908-87cc-034ee9747e20'",",","'UId':'2efa8183-1804-400f-919b-54e0d328e017'",",'Col':",COLUMN(BCDanhMucDauTu_06029!F33),",'Row':",ROW(BCDanhMucDauTu_06029!F33),",","'ColDynamic':",COLUMN(BCDanhMucDauTu_06029!F36),",","'RowDynamic':",ROW(BCDanhMucDauTu_06029!F36),",","'Format':'numberic'",",'Value':'",SUBSTITUTE(BCDanhMucDauTu_06029!F33,"'","\'"),"','TargetCode':''}")</f>
        <v>{'SheetId':'1deb9a6e-dc5a-4908-87cc-034ee9747e20','UId':'2efa8183-1804-400f-919b-54e0d328e017','Col':6,'Row':33,'ColDynamic':6,'RowDynamic':36,'Format':'numberic','Value':'10072993777','TargetCode':''}</v>
      </c>
    </row>
    <row r="339" spans="1:1" x14ac:dyDescent="0.2">
      <c r="A339" t="str">
        <f>CONCATENATE("{'SheetId':'1deb9a6e-dc5a-4908-87cc-034ee9747e20'",",","'UId':'890ca93f-4ffa-4063-bc4e-3ca8427d321f'",",'Col':",COLUMN(BCDanhMucDauTu_06029!G33),",'Row':",ROW(BCDanhMucDauTu_06029!G33),",","'ColDynamic':",COLUMN(BCDanhMucDauTu_06029!G36),",","'RowDynamic':",ROW(BCDanhMucDauTu_06029!G36),",","'Format':'numberic'",",'Value':'",SUBSTITUTE(BCDanhMucDauTu_06029!G33,"'","\'"),"','TargetCode':''}")</f>
        <v>{'SheetId':'1deb9a6e-dc5a-4908-87cc-034ee9747e20','UId':'890ca93f-4ffa-4063-bc4e-3ca8427d321f','Col':7,'Row':33,'ColDynamic':7,'RowDynamic':36,'Format':'numberic','Value':'0.0309507354544524','TargetCode':''}</v>
      </c>
    </row>
    <row r="340" spans="1:1" x14ac:dyDescent="0.2">
      <c r="A340" t="str">
        <f>CONCATENATE("{'SheetId':'1deb9a6e-dc5a-4908-87cc-034ee9747e20'",",","'UId':'df249e66-a9ea-45a2-9c76-d51aecb2379d'",",'Col':",COLUMN(BCDanhMucDauTu_06029!D34),",'Row':",ROW(BCDanhMucDauTu_06029!D34),",","'Format':'numberic'",",'Value':'",SUBSTITUTE(BCDanhMucDauTu_06029!D34,"'","\'"),"','TargetCode':''}")</f>
        <v>{'SheetId':'1deb9a6e-dc5a-4908-87cc-034ee9747e20','UId':'df249e66-a9ea-45a2-9c76-d51aecb2379d','Col':4,'Row':34,'Format':'numberic','Value':' ','TargetCode':''}</v>
      </c>
    </row>
    <row r="341" spans="1:1" x14ac:dyDescent="0.2">
      <c r="A341" t="str">
        <f>CONCATENATE("{'SheetId':'1deb9a6e-dc5a-4908-87cc-034ee9747e20'",",","'UId':'a81df1b4-0c26-4bbd-9a9d-27dc4b538b2c'",",'Col':",COLUMN(BCDanhMucDauTu_06029!E34),",'Row':",ROW(BCDanhMucDauTu_06029!E34),",","'Format':'numberic'",",'Value':'",SUBSTITUTE(BCDanhMucDauTu_06029!E34,"'","\'"),"','TargetCode':''}")</f>
        <v>{'SheetId':'1deb9a6e-dc5a-4908-87cc-034ee9747e20','UId':'a81df1b4-0c26-4bbd-9a9d-27dc4b538b2c','Col':5,'Row':34,'Format':'numberic','Value':' ','TargetCode':''}</v>
      </c>
    </row>
    <row r="342" spans="1:1" x14ac:dyDescent="0.2">
      <c r="A342" t="str">
        <f>CONCATENATE("{'SheetId':'1deb9a6e-dc5a-4908-87cc-034ee9747e20'",",","'UId':'4a9e3616-ca24-464d-b5e2-89b07d4dab94'",",'Col':",COLUMN(BCDanhMucDauTu_06029!F34),",'Row':",ROW(BCDanhMucDauTu_06029!F34),",","'Format':'numberic'",",'Value':'",SUBSTITUTE(BCDanhMucDauTu_06029!F34,"'","\'"),"','TargetCode':''}")</f>
        <v>{'SheetId':'1deb9a6e-dc5a-4908-87cc-034ee9747e20','UId':'4a9e3616-ca24-464d-b5e2-89b07d4dab94','Col':6,'Row':34,'Format':'numberic','Value':' ','TargetCode':''}</v>
      </c>
    </row>
    <row r="343" spans="1:1" x14ac:dyDescent="0.2">
      <c r="A343" t="str">
        <f>CONCATENATE("{'SheetId':'1deb9a6e-dc5a-4908-87cc-034ee9747e20'",",","'UId':'4cbb5dbb-7a56-4367-b451-172c5d9fc088'",",'Col':",COLUMN(BCDanhMucDauTu_06029!G34),",'Row':",ROW(BCDanhMucDauTu_06029!G34),",","'Format':'numberic'",",'Value':'",SUBSTITUTE(BCDanhMucDauTu_06029!G34,"'","\'"),"','TargetCode':''}")</f>
        <v>{'SheetId':'1deb9a6e-dc5a-4908-87cc-034ee9747e20','UId':'4cbb5dbb-7a56-4367-b451-172c5d9fc088','Col':7,'Row':34,'Format':'numberic','Value':'','TargetCode':''}</v>
      </c>
    </row>
    <row r="344" spans="1:1" x14ac:dyDescent="0.2">
      <c r="A344" t="str">
        <f>CONCATENATE("{'SheetId':'1deb9a6e-dc5a-4908-87cc-034ee9747e20'",",","'UId':'70357de6-0706-48a2-a361-da95bcaa1827'",",'Col':",COLUMN(BCDanhMucDauTu_06029!D35),",'Row':",ROW(BCDanhMucDauTu_06029!D35),",","'Format':'numberic'",",'Value':'",SUBSTITUTE(BCDanhMucDauTu_06029!D35,"'","\'"),"','TargetCode':''}")</f>
        <v>{'SheetId':'1deb9a6e-dc5a-4908-87cc-034ee9747e20','UId':'70357de6-0706-48a2-a361-da95bcaa1827','Col':4,'Row':35,'Format':'numberic','Value':' ','TargetCode':''}</v>
      </c>
    </row>
    <row r="345" spans="1:1" x14ac:dyDescent="0.2">
      <c r="A345" t="str">
        <f>CONCATENATE("{'SheetId':'1deb9a6e-dc5a-4908-87cc-034ee9747e20'",",","'UId':'4f148c59-190d-4dad-aff9-126f4ce81c6d'",",'Col':",COLUMN(BCDanhMucDauTu_06029!E35),",'Row':",ROW(BCDanhMucDauTu_06029!E35),",","'Format':'numberic'",",'Value':'",SUBSTITUTE(BCDanhMucDauTu_06029!E35,"'","\'"),"','TargetCode':''}")</f>
        <v>{'SheetId':'1deb9a6e-dc5a-4908-87cc-034ee9747e20','UId':'4f148c59-190d-4dad-aff9-126f4ce81c6d','Col':5,'Row':35,'Format':'numberic','Value':' ','TargetCode':''}</v>
      </c>
    </row>
    <row r="346" spans="1:1" x14ac:dyDescent="0.2">
      <c r="A346" t="str">
        <f>CONCATENATE("{'SheetId':'1deb9a6e-dc5a-4908-87cc-034ee9747e20'",",","'UId':'6ba9d2bf-7322-4bb6-be73-05a728f53c5a'",",'Col':",COLUMN(BCDanhMucDauTu_06029!F35),",'Row':",ROW(BCDanhMucDauTu_06029!F35),",","'Format':'numberic'",",'Value':'",SUBSTITUTE(BCDanhMucDauTu_06029!F35,"'","\'"),"','TargetCode':''}")</f>
        <v>{'SheetId':'1deb9a6e-dc5a-4908-87cc-034ee9747e20','UId':'6ba9d2bf-7322-4bb6-be73-05a728f53c5a','Col':6,'Row':35,'Format':'numberic','Value':'2415455487','TargetCode':''}</v>
      </c>
    </row>
    <row r="347" spans="1:1" x14ac:dyDescent="0.2">
      <c r="A347" t="str">
        <f>CONCATENATE("{'SheetId':'1deb9a6e-dc5a-4908-87cc-034ee9747e20'",",","'UId':'cad08826-aed0-458d-a3df-563ee1ca2782'",",'Col':",COLUMN(BCDanhMucDauTu_06029!G35),",'Row':",ROW(BCDanhMucDauTu_06029!G35),",","'Format':'numberic'",",'Value':'",SUBSTITUTE(BCDanhMucDauTu_06029!G35,"'","\'"),"','TargetCode':''}")</f>
        <v>{'SheetId':'1deb9a6e-dc5a-4908-87cc-034ee9747e20','UId':'cad08826-aed0-458d-a3df-563ee1ca2782','Col':7,'Row':35,'Format':'numberic','Value':'0.00742183758227319','TargetCode':''}</v>
      </c>
    </row>
    <row r="348" spans="1:1" x14ac:dyDescent="0.2">
      <c r="A348" t="str">
        <f>CONCATENATE("{'SheetId':'1deb9a6e-dc5a-4908-87cc-034ee9747e20'",",","'UId':'26452794-e0d2-44f2-8c51-7f5465fbf4cf'",",'Col':",COLUMN(BCDanhMucDauTu_06029!A37),",'Row':",ROW(BCDanhMucDauTu_06029!A37),",","'ColDynamic':",COLUMN(BCDanhMucDauTu_06029!A34),",","'RowDynamic':",ROW(BCDanhMucDauTu_06029!A34),",","'Format':'string'",",'Value':'",SUBSTITUTE(BCDanhMucDauTu_06029!A37,"'","\'"),"','TargetCode':''}")</f>
        <v>{'SheetId':'1deb9a6e-dc5a-4908-87cc-034ee9747e20','UId':'26452794-e0d2-44f2-8c51-7f5465fbf4cf','Col':1,'Row':37,'ColDynamic':1,'RowDynamic':34,'Format':'string','Value':' ','TargetCode':''}</v>
      </c>
    </row>
    <row r="349" spans="1:1" x14ac:dyDescent="0.2">
      <c r="A349" t="str">
        <f>CONCATENATE("{'SheetId':'1deb9a6e-dc5a-4908-87cc-034ee9747e20'",",","'UId':'9b14eff9-5e45-4cf1-9494-0604b89ed28b'",",'Col':",COLUMN(BCDanhMucDauTu_06029!B37),",'Row':",ROW(BCDanhMucDauTu_06029!B37),",","'ColDynamic':",COLUMN(BCDanhMucDauTu_06029!B34),",","'RowDynamic':",ROW(BCDanhMucDauTu_06029!B34),",","'Format':'string'",",'Value':'",SUBSTITUTE(BCDanhMucDauTu_06029!B37,"'","\'"),"','TargetCode':''}")</f>
        <v>{'SheetId':'1deb9a6e-dc5a-4908-87cc-034ee9747e20','UId':'9b14eff9-5e45-4cf1-9494-0604b89ed28b','Col':2,'Row':37,'ColDynamic':2,'RowDynamic':34,'Format':'string','Value':'Tiền gửi ngân hàng dưới 3 tháng','TargetCode':''}</v>
      </c>
    </row>
    <row r="350" spans="1:1" x14ac:dyDescent="0.2">
      <c r="A350" t="str">
        <f>CONCATENATE("{'SheetId':'1deb9a6e-dc5a-4908-87cc-034ee9747e20'",",","'UId':'8d66f097-23e3-4ef9-8131-e5ac52c6b32f'",",'Col':",COLUMN(BCDanhMucDauTu_06029!C37),",'Row':",ROW(BCDanhMucDauTu_06029!C37),",","'ColDynamic':",COLUMN(BCDanhMucDauTu_06029!C34),",","'RowDynamic':",ROW(BCDanhMucDauTu_06029!C34),",","'Format':'string'",",'Value':'",SUBSTITUTE(BCDanhMucDauTu_06029!C37,"'","\'"),"','TargetCode':''}")</f>
        <v>{'SheetId':'1deb9a6e-dc5a-4908-87cc-034ee9747e20','UId':'8d66f097-23e3-4ef9-8131-e5ac52c6b32f','Col':3,'Row':37,'ColDynamic':3,'RowDynamic':34,'Format':'string','Value':'2260','TargetCode':''}</v>
      </c>
    </row>
    <row r="351" spans="1:1" x14ac:dyDescent="0.2">
      <c r="A351" t="str">
        <f>CONCATENATE("{'SheetId':'1deb9a6e-dc5a-4908-87cc-034ee9747e20'",",","'UId':'ead9614a-658c-4220-bedf-ca1bfba113ca'",",'Col':",COLUMN(BCDanhMucDauTu_06029!D37),",'Row':",ROW(BCDanhMucDauTu_06029!D37),",","'ColDynamic':",COLUMN(BCDanhMucDauTu_06029!D34),",","'RowDynamic':",ROW(BCDanhMucDauTu_06029!D34),",","'Format':'numberic'",",'Value':'",SUBSTITUTE(BCDanhMucDauTu_06029!D37,"'","\'"),"','TargetCode':''}")</f>
        <v>{'SheetId':'1deb9a6e-dc5a-4908-87cc-034ee9747e20','UId':'ead9614a-658c-4220-bedf-ca1bfba113ca','Col':4,'Row':37,'ColDynamic':4,'RowDynamic':34,'Format':'numberic','Value':' ','TargetCode':''}</v>
      </c>
    </row>
    <row r="352" spans="1:1" x14ac:dyDescent="0.2">
      <c r="A352" t="str">
        <f>CONCATENATE("{'SheetId':'1deb9a6e-dc5a-4908-87cc-034ee9747e20'",",","'UId':'4fdfc09c-5e5b-40ad-b617-c48d140e6fbc'",",'Col':",COLUMN(BCDanhMucDauTu_06029!E37),",'Row':",ROW(BCDanhMucDauTu_06029!E37),",","'ColDynamic':",COLUMN(BCDanhMucDauTu_06029!E34),",","'RowDynamic':",ROW(BCDanhMucDauTu_06029!E34),",","'Format':'numberic'",",'Value':'",SUBSTITUTE(BCDanhMucDauTu_06029!E37,"'","\'"),"','TargetCode':''}")</f>
        <v>{'SheetId':'1deb9a6e-dc5a-4908-87cc-034ee9747e20','UId':'4fdfc09c-5e5b-40ad-b617-c48d140e6fbc','Col':5,'Row':37,'ColDynamic':5,'RowDynamic':34,'Format':'numberic','Value':' ','TargetCode':''}</v>
      </c>
    </row>
    <row r="353" spans="1:1" x14ac:dyDescent="0.2">
      <c r="A353" t="str">
        <f>CONCATENATE("{'SheetId':'1deb9a6e-dc5a-4908-87cc-034ee9747e20'",",","'UId':'ba8351a8-8ef9-4c39-b20c-9e499c7302c4'",",'Col':",COLUMN(BCDanhMucDauTu_06029!F37),",'Row':",ROW(BCDanhMucDauTu_06029!F37),",","'ColDynamic':",COLUMN(BCDanhMucDauTu_06029!F34),",","'RowDynamic':",ROW(BCDanhMucDauTu_06029!F34),",","'Format':'numberic'",",'Value':'",SUBSTITUTE(BCDanhMucDauTu_06029!F37,"'","\'"),"','TargetCode':''}")</f>
        <v>{'SheetId':'1deb9a6e-dc5a-4908-87cc-034ee9747e20','UId':'ba8351a8-8ef9-4c39-b20c-9e499c7302c4','Col':6,'Row':37,'ColDynamic':6,'RowDynamic':34,'Format':'numberic','Value':'1800000000','TargetCode':''}</v>
      </c>
    </row>
    <row r="354" spans="1:1" x14ac:dyDescent="0.2">
      <c r="A354" t="str">
        <f>CONCATENATE("{'SheetId':'1deb9a6e-dc5a-4908-87cc-034ee9747e20'",",","'UId':'20aec549-2649-4108-8c50-4ff697541fea'",",'Col':",COLUMN(BCDanhMucDauTu_06029!G37),",'Row':",ROW(BCDanhMucDauTu_06029!G37),",","'ColDynamic':",COLUMN(BCDanhMucDauTu_06029!G34),",","'RowDynamic':",ROW(BCDanhMucDauTu_06029!G34),",","'Format':'numberic'",",'Value':'",SUBSTITUTE(BCDanhMucDauTu_06029!G37,"'","\'"),"','TargetCode':''}")</f>
        <v>{'SheetId':'1deb9a6e-dc5a-4908-87cc-034ee9747e20','UId':'20aec549-2649-4108-8c50-4ff697541fea','Col':7,'Row':37,'ColDynamic':7,'RowDynamic':34,'Format':'numberic','Value':'0.00553076126634982','TargetCode':''}</v>
      </c>
    </row>
    <row r="355" spans="1:1" x14ac:dyDescent="0.2">
      <c r="A355" t="str">
        <f>CONCATENATE("{'SheetId':'1deb9a6e-dc5a-4908-87cc-034ee9747e20'",",","'UId':'c94d94d7-01a6-4c24-95e6-4f83c62d0567'",",'Col':",COLUMN(BCDanhMucDauTu_06029!A39),",'Row':",ROW(BCDanhMucDauTu_06029!A39),",","'ColDynamic':",COLUMN(BCDanhMucDauTu_06029!A36),",","'RowDynamic':",ROW(BCDanhMucDauTu_06029!A36),",","'Format':'string'",",'Value':'",SUBSTITUTE(BCDanhMucDauTu_06029!A39,"'","\'"),"','TargetCode':''}")</f>
        <v>{'SheetId':'1deb9a6e-dc5a-4908-87cc-034ee9747e20','UId':'c94d94d7-01a6-4c24-95e6-4f83c62d0567','Col':1,'Row':39,'ColDynamic':1,'RowDynamic':36,'Format':'string','Value':' ','TargetCode':''}</v>
      </c>
    </row>
    <row r="356" spans="1:1" x14ac:dyDescent="0.2">
      <c r="A356" t="str">
        <f>CONCATENATE("{'SheetId':'1deb9a6e-dc5a-4908-87cc-034ee9747e20'",",","'UId':'333b59bf-d7bf-4903-a769-681773c5c1d6'",",'Col':",COLUMN(BCDanhMucDauTu_06029!B39),",'Row':",ROW(BCDanhMucDauTu_06029!B39),",","'ColDynamic':",COLUMN(BCDanhMucDauTu_06029!B36),",","'RowDynamic':",ROW(BCDanhMucDauTu_06029!B36),",","'Format':'string'",",'Value':'",SUBSTITUTE(BCDanhMucDauTu_06029!B39,"'","\'"),"','TargetCode':''}")</f>
        <v>{'SheetId':'1deb9a6e-dc5a-4908-87cc-034ee9747e20','UId':'333b59bf-d7bf-4903-a769-681773c5c1d6','Col':2,'Row':39,'ColDynamic':2,'RowDynamic':36,'Format':'string','Value':'Chứng chỉ tiền gửi','TargetCode':''}</v>
      </c>
    </row>
    <row r="357" spans="1:1" x14ac:dyDescent="0.2">
      <c r="A357" t="str">
        <f>CONCATENATE("{'SheetId':'1deb9a6e-dc5a-4908-87cc-034ee9747e20'",",","'UId':'70dcb08c-d0c0-43e8-87c7-cb83b1736902'",",'Col':",COLUMN(BCDanhMucDauTu_06029!C39),",'Row':",ROW(BCDanhMucDauTu_06029!C39),",","'ColDynamic':",COLUMN(BCDanhMucDauTu_06029!C36),",","'RowDynamic':",ROW(BCDanhMucDauTu_06029!C36),",","'Format':'string'",",'Value':'",SUBSTITUTE(BCDanhMucDauTu_06029!C39,"'","\'"),"','TargetCode':''}")</f>
        <v>{'SheetId':'1deb9a6e-dc5a-4908-87cc-034ee9747e20','UId':'70dcb08c-d0c0-43e8-87c7-cb83b1736902','Col':3,'Row':39,'ColDynamic':3,'RowDynamic':36,'Format':'string','Value':'2261','TargetCode':''}</v>
      </c>
    </row>
    <row r="358" spans="1:1" x14ac:dyDescent="0.2">
      <c r="A358" t="str">
        <f>CONCATENATE("{'SheetId':'1deb9a6e-dc5a-4908-87cc-034ee9747e20'",",","'UId':'b98b0710-edbe-464f-91cc-a50943b92e53'",",'Col':",COLUMN(BCDanhMucDauTu_06029!D39),",'Row':",ROW(BCDanhMucDauTu_06029!D39),",","'ColDynamic':",COLUMN(BCDanhMucDauTu_06029!D36),",","'RowDynamic':",ROW(BCDanhMucDauTu_06029!D36),",","'Format':'numberic'",",'Value':'",SUBSTITUTE(BCDanhMucDauTu_06029!D39,"'","\'"),"','TargetCode':''}")</f>
        <v>{'SheetId':'1deb9a6e-dc5a-4908-87cc-034ee9747e20','UId':'b98b0710-edbe-464f-91cc-a50943b92e53','Col':4,'Row':39,'ColDynamic':4,'RowDynamic':36,'Format':'numberic','Value':' ','TargetCode':''}</v>
      </c>
    </row>
    <row r="359" spans="1:1" x14ac:dyDescent="0.2">
      <c r="A359" t="str">
        <f>CONCATENATE("{'SheetId':'1deb9a6e-dc5a-4908-87cc-034ee9747e20'",",","'UId':'1e5e338d-e8d3-484c-a931-f154e681f9d1'",",'Col':",COLUMN(BCDanhMucDauTu_06029!E39),",'Row':",ROW(BCDanhMucDauTu_06029!E39),",","'ColDynamic':",COLUMN(BCDanhMucDauTu_06029!E36),",","'RowDynamic':",ROW(BCDanhMucDauTu_06029!E36),",","'Format':'numberic'",",'Value':'",SUBSTITUTE(BCDanhMucDauTu_06029!E39,"'","\'"),"','TargetCode':''}")</f>
        <v>{'SheetId':'1deb9a6e-dc5a-4908-87cc-034ee9747e20','UId':'1e5e338d-e8d3-484c-a931-f154e681f9d1','Col':5,'Row':39,'ColDynamic':5,'RowDynamic':36,'Format':'numberic','Value':' ','TargetCode':''}</v>
      </c>
    </row>
    <row r="360" spans="1:1" x14ac:dyDescent="0.2">
      <c r="A360" t="str">
        <f>CONCATENATE("{'SheetId':'1deb9a6e-dc5a-4908-87cc-034ee9747e20'",",","'UId':'f0171a12-b46c-408e-9769-0674783f4494'",",'Col':",COLUMN(BCDanhMucDauTu_06029!F39),",'Row':",ROW(BCDanhMucDauTu_06029!F39),",","'ColDynamic':",COLUMN(BCDanhMucDauTu_06029!F36),",","'RowDynamic':",ROW(BCDanhMucDauTu_06029!F36),",","'Format':'numberic'",",'Value':'",SUBSTITUTE(BCDanhMucDauTu_06029!F39,"'","\'"),"','TargetCode':''}")</f>
        <v>{'SheetId':'1deb9a6e-dc5a-4908-87cc-034ee9747e20','UId':'f0171a12-b46c-408e-9769-0674783f4494','Col':6,'Row':39,'ColDynamic':6,'RowDynamic':36,'Format':'numberic','Value':'40014790891','TargetCode':''}</v>
      </c>
    </row>
    <row r="361" spans="1:1" x14ac:dyDescent="0.2">
      <c r="A361" t="str">
        <f>CONCATENATE("{'SheetId':'1deb9a6e-dc5a-4908-87cc-034ee9747e20'",",","'UId':'123dfcbf-9d8f-4865-9abd-67aef0fb2ded'",",'Col':",COLUMN(BCDanhMucDauTu_06029!G39),",'Row':",ROW(BCDanhMucDauTu_06029!G39),",","'ColDynamic':",COLUMN(BCDanhMucDauTu_06029!G36),",","'RowDynamic':",ROW(BCDanhMucDauTu_06029!G36),",","'Format':'numberic'",",'Value':'",SUBSTITUTE(BCDanhMucDauTu_06029!G39,"'","\'"),"','TargetCode':''}")</f>
        <v>{'SheetId':'1deb9a6e-dc5a-4908-87cc-034ee9747e20','UId':'123dfcbf-9d8f-4865-9abd-67aef0fb2ded','Col':7,'Row':39,'ColDynamic':7,'RowDynamic':36,'Format':'numberic','Value':'0.12295125307835','TargetCode':''}</v>
      </c>
    </row>
    <row r="362" spans="1:1" x14ac:dyDescent="0.2">
      <c r="A362" t="str">
        <f>CONCATENATE("{'SheetId':'1deb9a6e-dc5a-4908-87cc-034ee9747e20'",",","'UId':'61c7d7e9-4c4a-4062-8012-4877345d4ca2'",",'Col':",COLUMN(BCDanhMucDauTu_06029!D42),",'Row':",ROW(BCDanhMucDauTu_06029!D42),",","'Format':'numberic'",",'Value':'",SUBSTITUTE(BCDanhMucDauTu_06029!D42,"'","\'"),"','TargetCode':''}")</f>
        <v>{'SheetId':'1deb9a6e-dc5a-4908-87cc-034ee9747e20','UId':'61c7d7e9-4c4a-4062-8012-4877345d4ca2','Col':4,'Row':42,'Format':'numberic','Value':'','TargetCode':''}</v>
      </c>
    </row>
    <row r="363" spans="1:1" x14ac:dyDescent="0.2">
      <c r="A363" t="str">
        <f>CONCATENATE("{'SheetId':'1deb9a6e-dc5a-4908-87cc-034ee9747e20'",",","'UId':'55eb1cfc-48db-45d7-badc-9126702dbaca'",",'Col':",COLUMN(BCDanhMucDauTu_06029!E42),",'Row':",ROW(BCDanhMucDauTu_06029!E42),",","'Format':'numberic'",",'Value':'",SUBSTITUTE(BCDanhMucDauTu_06029!E42,"'","\'"),"','TargetCode':''}")</f>
        <v>{'SheetId':'1deb9a6e-dc5a-4908-87cc-034ee9747e20','UId':'55eb1cfc-48db-45d7-badc-9126702dbaca','Col':5,'Row':42,'Format':'numberic','Value':'','TargetCode':''}</v>
      </c>
    </row>
    <row r="364" spans="1:1" x14ac:dyDescent="0.2">
      <c r="A364" t="str">
        <f>CONCATENATE("{'SheetId':'1deb9a6e-dc5a-4908-87cc-034ee9747e20'",",","'UId':'0b0a71cf-8b1c-4a88-a170-2b7251d20ffa'",",'Col':",COLUMN(BCDanhMucDauTu_06029!F42),",'Row':",ROW(BCDanhMucDauTu_06029!F42),",","'Format':'numberic'",",'Value':'",SUBSTITUTE(BCDanhMucDauTu_06029!F42,"'","\'"),"','TargetCode':''}")</f>
        <v>{'SheetId':'1deb9a6e-dc5a-4908-87cc-034ee9747e20','UId':'0b0a71cf-8b1c-4a88-a170-2b7251d20ffa','Col':6,'Row':42,'Format':'numberic','Value':'61403314871','TargetCode':''}</v>
      </c>
    </row>
    <row r="365" spans="1:1" x14ac:dyDescent="0.2">
      <c r="A365" t="str">
        <f>CONCATENATE("{'SheetId':'1deb9a6e-dc5a-4908-87cc-034ee9747e20'",",","'UId':'3ec63538-3a98-477e-b957-0e4550274988'",",'Col':",COLUMN(BCDanhMucDauTu_06029!G42),",'Row':",ROW(BCDanhMucDauTu_06029!G42),",","'Format':'numberic'",",'Value':'",SUBSTITUTE(BCDanhMucDauTu_06029!G42,"'","\'"),"','TargetCode':''}")</f>
        <v>{'SheetId':'1deb9a6e-dc5a-4908-87cc-034ee9747e20','UId':'3ec63538-3a98-477e-b957-0e4550274988','Col':7,'Row':42,'Format':'numberic','Value':'0.188670597507783','TargetCode':''}</v>
      </c>
    </row>
    <row r="366" spans="1:1" x14ac:dyDescent="0.2">
      <c r="A366" t="str">
        <f>CONCATENATE("{'SheetId':'1deb9a6e-dc5a-4908-87cc-034ee9747e20'",",","'UId':'b7e2b881-7166-4008-81ef-36fa655ba0d3'",",'Col':",COLUMN(BCDanhMucDauTu_06029!D43),",'Row':",ROW(BCDanhMucDauTu_06029!D43),",","'Format':'numberic'",",'Value':'",SUBSTITUTE(BCDanhMucDauTu_06029!D43,"'","\'"),"','TargetCode':''}")</f>
        <v>{'SheetId':'1deb9a6e-dc5a-4908-87cc-034ee9747e20','UId':'b7e2b881-7166-4008-81ef-36fa655ba0d3','Col':4,'Row':43,'Format':'numberic','Value':'2438229','TargetCode':''}</v>
      </c>
    </row>
    <row r="367" spans="1:1" x14ac:dyDescent="0.2">
      <c r="A367" t="str">
        <f>CONCATENATE("{'SheetId':'1deb9a6e-dc5a-4908-87cc-034ee9747e20'",",","'UId':'b0198f8c-cffe-4d00-9816-22e0fa96124d'",",'Col':",COLUMN(BCDanhMucDauTu_06029!E43),",'Row':",ROW(BCDanhMucDauTu_06029!E43),",","'Format':'numberic'",",'Value':'",SUBSTITUTE(BCDanhMucDauTu_06029!E43,"'","\'"),"','TargetCode':''}")</f>
        <v>{'SheetId':'1deb9a6e-dc5a-4908-87cc-034ee9747e20','UId':'b0198f8c-cffe-4d00-9816-22e0fa96124d','Col':5,'Row':43,'Format':'numberic','Value':'','TargetCode':''}</v>
      </c>
    </row>
    <row r="368" spans="1:1" x14ac:dyDescent="0.2">
      <c r="A368" t="str">
        <f>CONCATENATE("{'SheetId':'1deb9a6e-dc5a-4908-87cc-034ee9747e20'",",","'UId':'2a23d1c5-766a-4746-bd88-93015d1e4053'",",'Col':",COLUMN(BCDanhMucDauTu_06029!F43),",'Row':",ROW(BCDanhMucDauTu_06029!F43),",","'Format':'numberic'",",'Value':'",SUBSTITUTE(BCDanhMucDauTu_06029!F43,"'","\'"),"','TargetCode':''}")</f>
        <v>{'SheetId':'1deb9a6e-dc5a-4908-87cc-034ee9747e20','UId':'2a23d1c5-766a-4746-bd88-93015d1e4053','Col':6,'Row':43,'Format':'numberic','Value':'325452485348','TargetCode':''}</v>
      </c>
    </row>
    <row r="369" spans="1:1" x14ac:dyDescent="0.2">
      <c r="A369" t="str">
        <f>CONCATENATE("{'SheetId':'1deb9a6e-dc5a-4908-87cc-034ee9747e20'",",","'UId':'ca227d64-7ddf-4c5b-94c2-f07049f1a645'",",'Col':",COLUMN(BCDanhMucDauTu_06029!G43),",'Row':",ROW(BCDanhMucDauTu_06029!G43),",","'Format':'numberic'",",'Value':'",SUBSTITUTE(BCDanhMucDauTu_06029!G43,"'","\'"),"','TargetCode':''}")</f>
        <v>{'SheetId':'1deb9a6e-dc5a-4908-87cc-034ee9747e20','UId':'ca227d64-7ddf-4c5b-94c2-f07049f1a645','Col':7,'Row':43,'Format':'numberic','Value':'1','TargetCode':''}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{'SheetId':'eea37401-614e-480f-bf0c-66e62a21c940','UId':'8fe4c321-a5c4-4a50-a26e-af5571876426','Col':4,'Row':3,'Format':'numberic','Value':'0.0110007067692637','TargetCode':''}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{'SheetId':'eea37401-614e-480f-bf0c-66e62a21c940','UId':'e505df99-52a5-4046-b588-70e17a64bc04','Col':5,'Row':3,'Format':'numberic','Value':'0.0110006703901772','TargetCode':''}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{'SheetId':'eea37401-614e-480f-bf0c-66e62a21c940','UId':'906b49c2-3105-44f5-a32d-07590223a8f2','Col':4,'Row':4,'Format':'numberic','Value':'0.00100232431897992','TargetCode':''}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{'SheetId':'eea37401-614e-480f-bf0c-66e62a21c940','UId':'1292eb8e-a778-4ce5-ab53-509a4c8a9832','Col':5,'Row':4,'Format':'numberic','Value':'0.00112845459333815','TargetCode':''}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{'SheetId':'eea37401-614e-480f-bf0c-66e62a21c940','UId':'043b7f89-a817-4764-b06f-cc2a71ce03b0','Col':4,'Row':5,'Format':'numberic','Value':'0.00112482779972879','TargetCode':''}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{'SheetId':'eea37401-614e-480f-bf0c-66e62a21c940','UId':'99e0f9cc-8606-43f9-8ce6-a58dc892af79','Col':5,'Row':5,'Format':'numberic','Value':'0.00110134062276775','TargetCode':''}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{'SheetId':'eea37401-614e-480f-bf0c-66e62a21c940','UId':'5a5a30c0-7249-46cc-a3d5-6518c7410f2b','Col':4,'Row':6,'Format':'numberic','Value':'0.000375625449917311','TargetCode':''}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{'SheetId':'eea37401-614e-480f-bf0c-66e62a21c940','UId':'b6bb9469-63ab-4fda-88bd-7b1865b669bf','Col':5,'Row':6,'Format':'numberic','Value':'0.000380041575359649','TargetCode':''}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{'SheetId':'eea37401-614e-480f-bf0c-66e62a21c940','UId':'2364cc6c-48ac-4fcc-8342-fb9e93c37eca','Col':4,'Row':7,'Format':'numberic','Value':'0','TargetCode':''}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{'SheetId':'eea37401-614e-480f-bf0c-66e62a21c940','UId':'846eb19c-92cf-4ff5-adb0-f49d54d07bf5','Col':5,'Row':7,'Format':'numberic','Value':'0','TargetCode':''}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{'SheetId':'eea37401-614e-480f-bf0c-66e62a21c940','UId':'8c0b0b85-5f8d-49d6-bad0-be36c3870562','Col':4,'Row':8,'Format':'numberic','Value':'0','TargetCode':''}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{'SheetId':'eea37401-614e-480f-bf0c-66e62a21c940','UId':'bb393f9e-a64c-46b1-a141-e32109975ac2','Col':5,'Row':8,'Format':'numberic','Value':'0','TargetCode':''}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{'SheetId':'eea37401-614e-480f-bf0c-66e62a21c940','UId':'e3f08122-3427-41af-b11b-1a46844a64fc','Col':4,'Row':9,'Format':'numberic','Value':'0.0004544758786783','TargetCode':''}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{'SheetId':'eea37401-614e-480f-bf0c-66e62a21c940','UId':'9e68654a-171d-4fbe-8c69-6a6d18753f97','Col':5,'Row':9,'Format':'numberic','Value':'0.000444986155157287','TargetCode':''}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{'SheetId':'eea37401-614e-480f-bf0c-66e62a21c940','UId':'01528f3a-d80f-403f-9e7e-01c54429c341','Col':4,'Row':10,'Format':'numberic','Value':'0.0140658412767773','TargetCode':''}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{'SheetId':'eea37401-614e-480f-bf0c-66e62a21c940','UId':'2e9dd82c-3e13-4dfb-9508-7eb62f82b7a5','Col':5,'Row':10,'Format':'numberic','Value':'0.0143234595124921','TargetCode':''}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{'SheetId':'eea37401-614e-480f-bf0c-66e62a21c940','UId':'e04710a4-564b-4804-a3c9-8b96b736ccd0','Col':4,'Row':11,'Format':'numberic','Value':'0.214895137046899','TargetCode':''}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{'SheetId':'eea37401-614e-480f-bf0c-66e62a21c940','UId':'0421496e-49be-42f6-bd5e-4ff79e46d605','Col':5,'Row':11,'Format':'numberic','Value':'0.747228538997832','TargetCode':''}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{'SheetId':'eea37401-614e-480f-bf0c-66e62a21c940','UId':'759e81e7-6be1-448f-8880-c7fb179e0f97','Col':4,'Row':14,'Format':'numberic','Value':'222574287000','TargetCode':''}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{'SheetId':'eea37401-614e-480f-bf0c-66e62a21c940','UId':'d55f381c-544c-4c22-a6c9-f44d9ae2c1ab','Col':5,'Row':14,'Format':'numberic','Value':'220406252100','TargetCode':''}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{'SheetId':'eea37401-614e-480f-bf0c-66e62a21c940','UId':'5b9de7f0-70a7-42bf-94c8-d94c81c70e42','Col':4,'Row':15,'Format':'numberic','Value':'222574287000','TargetCode':''}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{'SheetId':'eea37401-614e-480f-bf0c-66e62a21c940','UId':'85d68133-b410-4986-a2ae-00da0ca256bd','Col':5,'Row':15,'Format':'numberic','Value':'220406252100','TargetCode':''}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{'SheetId':'eea37401-614e-480f-bf0c-66e62a21c940','UId':'31f6ac2c-5e3e-4a12-b200-cf5f834a027b','Col':4,'Row':16,'Format':'numberic','Value':'22257428.7','TargetCode':''}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{'SheetId':'eea37401-614e-480f-bf0c-66e62a21c940','UId':'e12c39c4-7956-414a-b632-d0af1c2ab599','Col':5,'Row':16,'Format':'numberic','Value':'22040625.21','TargetCode':''}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{'SheetId':'eea37401-614e-480f-bf0c-66e62a21c940','UId':'b08c24e4-4516-482b-a697-9d62ff87afcf','Col':4,'Row':17,'Format':'numberic','Value':'1288194600','TargetCode':''}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{'SheetId':'eea37401-614e-480f-bf0c-66e62a21c940','UId':'a7ccfa80-7e7d-4308-b36d-abc719c80bf3','Col':5,'Row':17,'Format':'numberic','Value':'2168034900','TargetCode':''}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{'SheetId':'eea37401-614e-480f-bf0c-66e62a21c940','UId':'e8ec4ef9-08e4-4e39-8477-ae21a99e8959','Col':4,'Row':18,'Format':'numberic','Value':'765151.74','TargetCode':''}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{'SheetId':'eea37401-614e-480f-bf0c-66e62a21c940','UId':'dde8a5b2-e9c7-4f1b-a63c-0174479280ef','Col':5,'Row':18,'Format':'numberic','Value':'1025586.63','TargetCode':''}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{'SheetId':'eea37401-614e-480f-bf0c-66e62a21c940','UId':'0e4c1db2-c20e-4d52-853c-271375cc313a','Col':4,'Row':19,'Format':'numberic','Value':'7651517400','TargetCode':''}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{'SheetId':'eea37401-614e-480f-bf0c-66e62a21c940','UId':'12f0bb36-f2e3-462a-b5c8-133ec8de4536','Col':5,'Row':19,'Format':'numberic','Value':'10255866300','TargetCode':''}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{'SheetId':'eea37401-614e-480f-bf0c-66e62a21c940','UId':'99c017fe-183e-4244-a2e8-3180fad52922','Col':4,'Row':20,'Format':'numberic','Value':'-636332.28','TargetCode':''}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{'SheetId':'eea37401-614e-480f-bf0c-66e62a21c940','UId':'b3b6a8fb-5b81-4dc7-b0e6-531f207f2848','Col':5,'Row':20,'Format':'numberic','Value':'-808783.14','TargetCode':''}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{'SheetId':'eea37401-614e-480f-bf0c-66e62a21c940','UId':'d7299fb4-5fbd-49ea-a765-7a162fd18f1e','Col':4,'Row':21,'Format':'numberic','Value':'-6363322800','TargetCode':''}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{'SheetId':'eea37401-614e-480f-bf0c-66e62a21c940','UId':'15c659ac-ac36-4f95-b662-8fcd6067cf35','Col':5,'Row':21,'Format':'numberic','Value':'-8087831400','TargetCode':''}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{'SheetId':'eea37401-614e-480f-bf0c-66e62a21c940','UId':'232e2092-5dcd-464b-b1fe-07f27efe2d21','Col':4,'Row':22,'Format':'numberic','Value':'223862481600','TargetCode':''}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{'SheetId':'eea37401-614e-480f-bf0c-66e62a21c940','UId':'fa41f074-2315-4e28-81ff-52700c300177','Col':5,'Row':22,'Format':'numberic','Value':'222574287000','TargetCode':''}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{'SheetId':'eea37401-614e-480f-bf0c-66e62a21c940','UId':'d8289881-c7ab-468c-ad5d-bf473cb76780','Col':4,'Row':23,'Format':'numberic','Value':'223862481600','TargetCode':''}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{'SheetId':'eea37401-614e-480f-bf0c-66e62a21c940','UId':'994ed5e1-c943-4620-8991-d05a125691b0','Col':5,'Row':23,'Format':'numberic','Value':'222574287000','TargetCode':''}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{'SheetId':'eea37401-614e-480f-bf0c-66e62a21c940','UId':'7120d041-84df-4b71-aa97-9c53b5ab7f97','Col':4,'Row':24,'Format':'numberic','Value':'22386248.16','TargetCode':''}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{'SheetId':'eea37401-614e-480f-bf0c-66e62a21c940','UId':'ee5817e5-5c8c-481c-bd88-acd0b7e7eb64','Col':5,'Row':24,'Format':'numberic','Value':'22257428.7','TargetCode':''}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{'SheetId':'eea37401-614e-480f-bf0c-66e62a21c940','UId':'83b16c86-f622-444a-8fd4-b601d346c031','Col':4,'Row':25,'Format':'percentage','Value':'0.4309','TargetCode':''}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{'SheetId':'eea37401-614e-480f-bf0c-66e62a21c940','UId':'6080a665-802c-4b21-ade4-e67d42c38ace','Col':5,'Row':25,'Format':'percentage','Value':'0.4328','TargetCode':''}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{'SheetId':'eea37401-614e-480f-bf0c-66e62a21c940','UId':'dc7a563a-ad1d-4847-ad52-60ae8b13af41','Col':4,'Row':26,'Format':'percentage','Value':'0.5485','TargetCode':''}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{'SheetId':'eea37401-614e-480f-bf0c-66e62a21c940','UId':'c291a5ad-47fa-4a53-a5d4-2c97806fed49','Col':5,'Row':26,'Format':'percentage','Value':'0.555','TargetCode':''}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{'SheetId':'eea37401-614e-480f-bf0c-66e62a21c940','UId':'71e817fa-136e-4e66-8e01-e228a752c25d','Col':4,'Row':27,'Format':'percentage','Value':'0.0001','TargetCode':''}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{'SheetId':'eea37401-614e-480f-bf0c-66e62a21c940','UId':'09a70799-3c67-42d0-9f37-8841480fa73f','Col':5,'Row':27,'Format':'percentage','Value':'0.0003','TargetCode':''}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{'SheetId':'eea37401-614e-480f-bf0c-66e62a21c940','UId':'19d7d32d-f72f-4744-9b80-66561ae1073a','Col':4,'Row':28,'Format':'numberic','Value':'7019','TargetCode':''}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{'SheetId':'eea37401-614e-480f-bf0c-66e62a21c940','UId':'2c2fe24e-69d3-4ae8-a8c8-c603f2a4a32c','Col':5,'Row':28,'Format':'numberic','Value':'6907','TargetCode':''}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{'SheetId':'eea37401-614e-480f-bf0c-66e62a21c940','UId':'507c37af-0901-43e1-8af6-f40112c246e3','Col':4,'Row':29,'Format':'numberic','Value':'14425.83','TargetCode':''}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{'SheetId':'eea37401-614e-480f-bf0c-66e62a21c940','UId':'bb1a5a18-9ac0-4a7c-9c34-d6fbecc14baf','Col':5,'Row':29,'Format':'numberic','Value':'14351.68','TargetCode':''}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44"/>
  <sheetViews>
    <sheetView zoomScale="89" zoomScaleNormal="89" workbookViewId="0">
      <selection activeCell="K28" sqref="K28"/>
    </sheetView>
  </sheetViews>
  <sheetFormatPr defaultRowHeight="12.75" x14ac:dyDescent="0.2"/>
  <cols>
    <col min="1" max="1" width="6.85546875" style="12" customWidth="1"/>
    <col min="2" max="2" width="41.7109375" style="12" customWidth="1"/>
    <col min="3" max="3" width="10.28515625" style="12" customWidth="1"/>
    <col min="4" max="5" width="20.140625" style="12" bestFit="1" customWidth="1"/>
    <col min="6" max="7" width="17.28515625" style="12" customWidth="1"/>
    <col min="8" max="16384" width="9.140625" style="12"/>
  </cols>
  <sheetData>
    <row r="1" spans="1:12" ht="15" customHeight="1" x14ac:dyDescent="0.2">
      <c r="A1" s="11" t="s">
        <v>5</v>
      </c>
      <c r="B1" s="11" t="s">
        <v>6</v>
      </c>
      <c r="C1" s="11" t="s">
        <v>54</v>
      </c>
      <c r="D1" s="11" t="s">
        <v>55</v>
      </c>
      <c r="E1" s="11" t="s">
        <v>56</v>
      </c>
      <c r="F1" s="11" t="s">
        <v>57</v>
      </c>
    </row>
    <row r="2" spans="1:12" ht="15" customHeight="1" x14ac:dyDescent="0.25">
      <c r="A2" s="52" t="s">
        <v>58</v>
      </c>
      <c r="B2" s="52" t="s">
        <v>59</v>
      </c>
      <c r="C2" s="52" t="s">
        <v>60</v>
      </c>
      <c r="D2" s="55" t="s">
        <v>1</v>
      </c>
      <c r="E2" s="55" t="s">
        <v>1</v>
      </c>
      <c r="F2" s="55" t="s">
        <v>1</v>
      </c>
    </row>
    <row r="3" spans="1:12" ht="15" customHeight="1" x14ac:dyDescent="0.25">
      <c r="A3" s="14" t="s">
        <v>61</v>
      </c>
      <c r="B3" s="14" t="s">
        <v>62</v>
      </c>
      <c r="C3" s="14" t="s">
        <v>63</v>
      </c>
      <c r="D3" s="16">
        <v>4215455487</v>
      </c>
      <c r="E3" s="26">
        <v>10500627530</v>
      </c>
      <c r="F3" s="9">
        <v>0.91219773006873905</v>
      </c>
      <c r="J3" s="27"/>
      <c r="K3" s="27"/>
      <c r="L3" s="27"/>
    </row>
    <row r="4" spans="1:12" ht="15" customHeight="1" x14ac:dyDescent="0.25">
      <c r="A4" s="14" t="s">
        <v>1</v>
      </c>
      <c r="B4" s="14" t="s">
        <v>64</v>
      </c>
      <c r="C4" s="14" t="s">
        <v>65</v>
      </c>
      <c r="D4" s="28">
        <v>2415455487</v>
      </c>
      <c r="E4" s="28">
        <v>6700627530</v>
      </c>
      <c r="F4" s="29">
        <v>4.6343403933235159</v>
      </c>
      <c r="J4" s="27"/>
      <c r="K4" s="27"/>
      <c r="L4" s="27"/>
    </row>
    <row r="5" spans="1:12" ht="15" customHeight="1" x14ac:dyDescent="0.25">
      <c r="A5" s="14" t="s">
        <v>66</v>
      </c>
      <c r="B5" s="14" t="s">
        <v>66</v>
      </c>
      <c r="C5" s="14" t="s">
        <v>66</v>
      </c>
      <c r="D5" s="30" t="s">
        <v>66</v>
      </c>
      <c r="E5" s="30" t="s">
        <v>66</v>
      </c>
      <c r="F5" s="30" t="s">
        <v>66</v>
      </c>
      <c r="J5" s="27"/>
      <c r="K5" s="27"/>
      <c r="L5" s="27"/>
    </row>
    <row r="6" spans="1:12" ht="15" customHeight="1" x14ac:dyDescent="0.25">
      <c r="A6" s="14" t="s">
        <v>1</v>
      </c>
      <c r="B6" s="20" t="s">
        <v>338</v>
      </c>
      <c r="C6" s="14" t="s">
        <v>68</v>
      </c>
      <c r="D6" s="28">
        <v>1800000000</v>
      </c>
      <c r="E6" s="28">
        <v>3800000000</v>
      </c>
      <c r="F6" s="29">
        <v>0.43902439024390244</v>
      </c>
      <c r="J6" s="27"/>
      <c r="K6" s="27"/>
      <c r="L6" s="27"/>
    </row>
    <row r="7" spans="1:12" ht="15" customHeight="1" x14ac:dyDescent="0.25">
      <c r="A7" s="14" t="s">
        <v>66</v>
      </c>
      <c r="B7" s="14" t="s">
        <v>66</v>
      </c>
      <c r="C7" s="14" t="s">
        <v>66</v>
      </c>
      <c r="D7" s="14" t="s">
        <v>66</v>
      </c>
      <c r="E7" s="14" t="s">
        <v>66</v>
      </c>
      <c r="F7" s="14" t="s">
        <v>66</v>
      </c>
      <c r="J7" s="27"/>
      <c r="K7" s="27"/>
      <c r="L7" s="27"/>
    </row>
    <row r="8" spans="1:12" ht="15" customHeight="1" x14ac:dyDescent="0.25">
      <c r="A8" s="14" t="s">
        <v>69</v>
      </c>
      <c r="B8" s="14" t="s">
        <v>70</v>
      </c>
      <c r="C8" s="14" t="s">
        <v>71</v>
      </c>
      <c r="D8" s="16">
        <v>311164036084</v>
      </c>
      <c r="E8" s="16">
        <v>303362103373</v>
      </c>
      <c r="F8" s="9">
        <v>1.8589886824341293</v>
      </c>
      <c r="J8" s="27"/>
      <c r="K8" s="27"/>
      <c r="L8" s="27"/>
    </row>
    <row r="9" spans="1:12" ht="15" customHeight="1" x14ac:dyDescent="0.25">
      <c r="A9" s="14" t="s">
        <v>66</v>
      </c>
      <c r="B9" s="14" t="s">
        <v>66</v>
      </c>
      <c r="C9" s="14" t="s">
        <v>66</v>
      </c>
      <c r="D9" s="14" t="s">
        <v>66</v>
      </c>
      <c r="E9" s="14" t="s">
        <v>66</v>
      </c>
      <c r="F9" s="14" t="s">
        <v>66</v>
      </c>
      <c r="J9" s="27"/>
      <c r="K9" s="27"/>
      <c r="L9" s="27"/>
    </row>
    <row r="10" spans="1:12" ht="15" customHeight="1" x14ac:dyDescent="0.25">
      <c r="A10" s="14"/>
      <c r="B10" s="14"/>
      <c r="C10" s="14"/>
      <c r="D10" s="14" t="s">
        <v>1</v>
      </c>
      <c r="E10" s="14" t="s">
        <v>1</v>
      </c>
      <c r="F10" s="14" t="s">
        <v>1</v>
      </c>
      <c r="J10" s="27"/>
      <c r="K10" s="27"/>
      <c r="L10" s="27"/>
    </row>
    <row r="11" spans="1:12" ht="15" customHeight="1" x14ac:dyDescent="0.25">
      <c r="A11" s="14" t="s">
        <v>72</v>
      </c>
      <c r="B11" s="14" t="s">
        <v>73</v>
      </c>
      <c r="C11" s="14" t="s">
        <v>74</v>
      </c>
      <c r="D11" s="14"/>
      <c r="E11" s="14"/>
      <c r="F11" s="14"/>
      <c r="J11" s="27"/>
      <c r="K11" s="27"/>
      <c r="L11" s="27"/>
    </row>
    <row r="12" spans="1:12" ht="15" customHeight="1" x14ac:dyDescent="0.25">
      <c r="A12" s="14" t="s">
        <v>66</v>
      </c>
      <c r="B12" s="14" t="s">
        <v>66</v>
      </c>
      <c r="C12" s="14" t="s">
        <v>66</v>
      </c>
      <c r="D12" s="14" t="s">
        <v>66</v>
      </c>
      <c r="E12" s="14" t="s">
        <v>66</v>
      </c>
      <c r="F12" s="14" t="s">
        <v>66</v>
      </c>
      <c r="J12" s="27"/>
      <c r="K12" s="27"/>
      <c r="L12" s="27"/>
    </row>
    <row r="13" spans="1:12" ht="15" customHeight="1" x14ac:dyDescent="0.25">
      <c r="A13" s="14" t="s">
        <v>75</v>
      </c>
      <c r="B13" s="14" t="s">
        <v>76</v>
      </c>
      <c r="C13" s="14" t="s">
        <v>77</v>
      </c>
      <c r="D13" s="16">
        <v>7147331337</v>
      </c>
      <c r="E13" s="16">
        <v>6409407248</v>
      </c>
      <c r="F13" s="9">
        <v>3.6684974313172787</v>
      </c>
      <c r="J13" s="27"/>
      <c r="K13" s="27"/>
      <c r="L13" s="27"/>
    </row>
    <row r="14" spans="1:12" ht="15" customHeight="1" x14ac:dyDescent="0.25">
      <c r="A14" s="14" t="s">
        <v>66</v>
      </c>
      <c r="B14" s="14" t="s">
        <v>66</v>
      </c>
      <c r="C14" s="14" t="s">
        <v>66</v>
      </c>
      <c r="D14" s="14" t="s">
        <v>66</v>
      </c>
      <c r="E14" s="14" t="s">
        <v>66</v>
      </c>
      <c r="F14" s="14" t="s">
        <v>66</v>
      </c>
      <c r="J14" s="27"/>
      <c r="K14" s="27"/>
      <c r="L14" s="27"/>
    </row>
    <row r="15" spans="1:12" ht="15" customHeight="1" x14ac:dyDescent="0.25">
      <c r="A15" s="14"/>
      <c r="B15" s="14"/>
      <c r="C15" s="14"/>
      <c r="D15" s="14"/>
      <c r="E15" s="14"/>
      <c r="F15" s="14"/>
      <c r="J15" s="27"/>
      <c r="K15" s="27"/>
      <c r="L15" s="27"/>
    </row>
    <row r="16" spans="1:12" ht="15" customHeight="1" x14ac:dyDescent="0.25">
      <c r="A16" s="14" t="s">
        <v>78</v>
      </c>
      <c r="B16" s="14" t="s">
        <v>79</v>
      </c>
      <c r="C16" s="14" t="s">
        <v>80</v>
      </c>
      <c r="D16" s="16">
        <v>2925662440</v>
      </c>
      <c r="E16" s="16">
        <v>2642879717</v>
      </c>
      <c r="F16" s="9">
        <v>0.79846701796453334</v>
      </c>
      <c r="J16" s="27"/>
      <c r="K16" s="27"/>
      <c r="L16" s="27"/>
    </row>
    <row r="17" spans="1:12" ht="15" customHeight="1" x14ac:dyDescent="0.25">
      <c r="A17" s="14" t="s">
        <v>66</v>
      </c>
      <c r="B17" s="14" t="s">
        <v>66</v>
      </c>
      <c r="C17" s="14" t="s">
        <v>66</v>
      </c>
      <c r="D17" s="14" t="s">
        <v>66</v>
      </c>
      <c r="E17" s="14" t="s">
        <v>66</v>
      </c>
      <c r="F17" s="14" t="s">
        <v>66</v>
      </c>
      <c r="J17" s="27"/>
      <c r="K17" s="27"/>
      <c r="L17" s="27"/>
    </row>
    <row r="18" spans="1:12" ht="15" customHeight="1" x14ac:dyDescent="0.25">
      <c r="A18" s="14"/>
      <c r="B18" s="14"/>
      <c r="C18" s="14"/>
      <c r="D18" s="14"/>
      <c r="E18" s="14"/>
      <c r="F18" s="14"/>
      <c r="J18" s="27"/>
      <c r="K18" s="27"/>
      <c r="L18" s="27"/>
    </row>
    <row r="19" spans="1:12" ht="15" customHeight="1" x14ac:dyDescent="0.25">
      <c r="A19" s="14" t="s">
        <v>81</v>
      </c>
      <c r="B19" s="14" t="s">
        <v>82</v>
      </c>
      <c r="C19" s="14" t="s">
        <v>83</v>
      </c>
      <c r="D19" s="14"/>
      <c r="E19" s="14"/>
      <c r="F19" s="14"/>
      <c r="J19" s="27"/>
      <c r="K19" s="27"/>
      <c r="L19" s="27"/>
    </row>
    <row r="20" spans="1:12" ht="15" customHeight="1" x14ac:dyDescent="0.25">
      <c r="A20" s="14" t="s">
        <v>66</v>
      </c>
      <c r="B20" s="14" t="s">
        <v>66</v>
      </c>
      <c r="C20" s="14" t="s">
        <v>66</v>
      </c>
      <c r="D20" s="14" t="s">
        <v>66</v>
      </c>
      <c r="E20" s="14" t="s">
        <v>66</v>
      </c>
      <c r="F20" s="14" t="s">
        <v>66</v>
      </c>
      <c r="J20" s="27"/>
      <c r="K20" s="27"/>
      <c r="L20" s="27"/>
    </row>
    <row r="21" spans="1:12" ht="15" customHeight="1" x14ac:dyDescent="0.25">
      <c r="A21" s="14" t="s">
        <v>84</v>
      </c>
      <c r="B21" s="14" t="s">
        <v>85</v>
      </c>
      <c r="C21" s="14" t="s">
        <v>86</v>
      </c>
      <c r="D21" s="16"/>
      <c r="E21" s="16"/>
      <c r="F21" s="14" t="s">
        <v>1</v>
      </c>
      <c r="J21" s="27"/>
      <c r="K21" s="27"/>
      <c r="L21" s="27"/>
    </row>
    <row r="22" spans="1:12" ht="15" customHeight="1" x14ac:dyDescent="0.25">
      <c r="A22" s="14" t="s">
        <v>66</v>
      </c>
      <c r="B22" s="14" t="s">
        <v>66</v>
      </c>
      <c r="C22" s="14" t="s">
        <v>66</v>
      </c>
      <c r="D22" s="14" t="s">
        <v>66</v>
      </c>
      <c r="E22" s="14" t="s">
        <v>66</v>
      </c>
      <c r="F22" s="14" t="s">
        <v>66</v>
      </c>
      <c r="J22" s="27"/>
      <c r="K22" s="27"/>
      <c r="L22" s="27"/>
    </row>
    <row r="23" spans="1:12" ht="15" customHeight="1" x14ac:dyDescent="0.25">
      <c r="A23" s="14"/>
      <c r="B23" s="14"/>
      <c r="C23" s="14"/>
      <c r="D23" s="14" t="s">
        <v>1</v>
      </c>
      <c r="E23" s="14" t="s">
        <v>1</v>
      </c>
      <c r="F23" s="14" t="s">
        <v>1</v>
      </c>
      <c r="J23" s="27"/>
      <c r="K23" s="27"/>
      <c r="L23" s="27"/>
    </row>
    <row r="24" spans="1:12" ht="15" customHeight="1" x14ac:dyDescent="0.25">
      <c r="A24" s="14" t="s">
        <v>87</v>
      </c>
      <c r="B24" s="14" t="s">
        <v>88</v>
      </c>
      <c r="C24" s="14" t="s">
        <v>89</v>
      </c>
      <c r="D24" s="14" t="s">
        <v>1</v>
      </c>
      <c r="E24" s="14" t="s">
        <v>1</v>
      </c>
      <c r="F24" s="14" t="s">
        <v>1</v>
      </c>
      <c r="J24" s="27"/>
      <c r="K24" s="27"/>
      <c r="L24" s="27"/>
    </row>
    <row r="25" spans="1:12" ht="15" customHeight="1" x14ac:dyDescent="0.25">
      <c r="A25" s="14" t="s">
        <v>66</v>
      </c>
      <c r="B25" s="14" t="s">
        <v>66</v>
      </c>
      <c r="C25" s="14" t="s">
        <v>66</v>
      </c>
      <c r="D25" s="14" t="s">
        <v>66</v>
      </c>
      <c r="E25" s="14" t="s">
        <v>66</v>
      </c>
      <c r="F25" s="14" t="s">
        <v>66</v>
      </c>
      <c r="J25" s="27"/>
      <c r="K25" s="27"/>
      <c r="L25" s="27"/>
    </row>
    <row r="26" spans="1:12" ht="15" customHeight="1" x14ac:dyDescent="0.25">
      <c r="A26" s="14"/>
      <c r="B26" s="14"/>
      <c r="C26" s="14"/>
      <c r="D26" s="14"/>
      <c r="E26" s="14"/>
      <c r="F26" s="14"/>
      <c r="J26" s="27"/>
      <c r="K26" s="27"/>
      <c r="L26" s="27"/>
    </row>
    <row r="27" spans="1:12" ht="15" customHeight="1" x14ac:dyDescent="0.25">
      <c r="A27" s="14" t="s">
        <v>90</v>
      </c>
      <c r="B27" s="14" t="s">
        <v>91</v>
      </c>
      <c r="C27" s="14" t="s">
        <v>92</v>
      </c>
      <c r="D27" s="14" t="s">
        <v>1</v>
      </c>
      <c r="E27" s="14" t="s">
        <v>1</v>
      </c>
      <c r="F27" s="14" t="s">
        <v>1</v>
      </c>
      <c r="J27" s="27"/>
      <c r="K27" s="27"/>
      <c r="L27" s="27"/>
    </row>
    <row r="28" spans="1:12" ht="15" customHeight="1" x14ac:dyDescent="0.25">
      <c r="A28" s="14" t="s">
        <v>66</v>
      </c>
      <c r="B28" s="14" t="s">
        <v>66</v>
      </c>
      <c r="C28" s="14" t="s">
        <v>66</v>
      </c>
      <c r="D28" s="14" t="s">
        <v>66</v>
      </c>
      <c r="E28" s="14" t="s">
        <v>66</v>
      </c>
      <c r="F28" s="14" t="s">
        <v>66</v>
      </c>
      <c r="J28" s="27"/>
      <c r="K28" s="27"/>
      <c r="L28" s="27"/>
    </row>
    <row r="29" spans="1:12" ht="15" customHeight="1" x14ac:dyDescent="0.25">
      <c r="A29" s="14"/>
      <c r="B29" s="14"/>
      <c r="C29" s="14"/>
      <c r="D29" s="14"/>
      <c r="E29" s="14"/>
      <c r="F29" s="14"/>
      <c r="J29" s="27"/>
      <c r="K29" s="27"/>
      <c r="L29" s="27"/>
    </row>
    <row r="30" spans="1:12" ht="15" customHeight="1" x14ac:dyDescent="0.25">
      <c r="A30" s="14" t="s">
        <v>93</v>
      </c>
      <c r="B30" s="14" t="s">
        <v>94</v>
      </c>
      <c r="C30" s="14" t="s">
        <v>95</v>
      </c>
      <c r="D30" s="16">
        <v>325452485348</v>
      </c>
      <c r="E30" s="16">
        <v>322915017868</v>
      </c>
      <c r="F30" s="9">
        <v>1.8323262180214128</v>
      </c>
      <c r="G30" s="27"/>
      <c r="J30" s="27"/>
      <c r="K30" s="27"/>
      <c r="L30" s="27"/>
    </row>
    <row r="31" spans="1:12" ht="15" customHeight="1" x14ac:dyDescent="0.25">
      <c r="A31" s="52" t="s">
        <v>96</v>
      </c>
      <c r="B31" s="52" t="s">
        <v>97</v>
      </c>
      <c r="C31" s="52" t="s">
        <v>98</v>
      </c>
      <c r="D31" s="55" t="s">
        <v>1</v>
      </c>
      <c r="E31" s="55" t="s">
        <v>1</v>
      </c>
      <c r="F31" s="55" t="s">
        <v>1</v>
      </c>
      <c r="J31" s="27"/>
      <c r="K31" s="27"/>
      <c r="L31" s="27"/>
    </row>
    <row r="32" spans="1:12" ht="15" customHeight="1" x14ac:dyDescent="0.25">
      <c r="A32" s="14" t="s">
        <v>99</v>
      </c>
      <c r="B32" s="14" t="s">
        <v>100</v>
      </c>
      <c r="C32" s="14" t="s">
        <v>101</v>
      </c>
      <c r="D32" s="14"/>
      <c r="E32" s="14"/>
      <c r="F32" s="14"/>
      <c r="J32" s="27"/>
      <c r="K32" s="27"/>
      <c r="L32" s="27"/>
    </row>
    <row r="33" spans="1:12" ht="15" customHeight="1" x14ac:dyDescent="0.25">
      <c r="A33" s="14" t="s">
        <v>66</v>
      </c>
      <c r="B33" s="14" t="s">
        <v>66</v>
      </c>
      <c r="C33" s="14" t="s">
        <v>66</v>
      </c>
      <c r="D33" s="14" t="s">
        <v>66</v>
      </c>
      <c r="E33" s="14" t="s">
        <v>66</v>
      </c>
      <c r="F33" s="14" t="s">
        <v>66</v>
      </c>
      <c r="J33" s="27"/>
      <c r="K33" s="27"/>
      <c r="L33" s="27"/>
    </row>
    <row r="34" spans="1:12" ht="15" customHeight="1" x14ac:dyDescent="0.25">
      <c r="A34" s="14" t="s">
        <v>102</v>
      </c>
      <c r="B34" s="14" t="s">
        <v>103</v>
      </c>
      <c r="C34" s="14" t="s">
        <v>104</v>
      </c>
      <c r="D34" s="16"/>
      <c r="E34" s="16"/>
      <c r="F34" s="14" t="s">
        <v>1</v>
      </c>
      <c r="J34" s="27"/>
      <c r="K34" s="27"/>
      <c r="L34" s="27"/>
    </row>
    <row r="35" spans="1:12" ht="15" customHeight="1" x14ac:dyDescent="0.25">
      <c r="A35" s="14" t="s">
        <v>66</v>
      </c>
      <c r="B35" s="14" t="s">
        <v>66</v>
      </c>
      <c r="C35" s="14" t="s">
        <v>66</v>
      </c>
      <c r="D35" s="14" t="s">
        <v>66</v>
      </c>
      <c r="E35" s="14" t="s">
        <v>66</v>
      </c>
      <c r="F35" s="14" t="s">
        <v>66</v>
      </c>
      <c r="J35" s="27"/>
      <c r="K35" s="27"/>
      <c r="L35" s="27"/>
    </row>
    <row r="36" spans="1:12" ht="15" customHeight="1" x14ac:dyDescent="0.25">
      <c r="A36" s="14"/>
      <c r="B36" s="14"/>
      <c r="C36" s="14"/>
      <c r="D36" s="14" t="s">
        <v>1</v>
      </c>
      <c r="E36" s="14" t="s">
        <v>1</v>
      </c>
      <c r="F36" s="14" t="s">
        <v>1</v>
      </c>
      <c r="J36" s="27"/>
      <c r="K36" s="27"/>
      <c r="L36" s="27"/>
    </row>
    <row r="37" spans="1:12" ht="15" customHeight="1" x14ac:dyDescent="0.25">
      <c r="A37" s="14" t="s">
        <v>105</v>
      </c>
      <c r="B37" s="14" t="s">
        <v>106</v>
      </c>
      <c r="C37" s="14" t="s">
        <v>107</v>
      </c>
      <c r="D37" s="16">
        <v>2512265238</v>
      </c>
      <c r="E37" s="16">
        <v>3483388877</v>
      </c>
      <c r="F37" s="9">
        <v>0.80045526656247046</v>
      </c>
      <c r="J37" s="27"/>
      <c r="K37" s="27"/>
      <c r="L37" s="27"/>
    </row>
    <row r="38" spans="1:12" ht="15" customHeight="1" x14ac:dyDescent="0.25">
      <c r="A38" s="14" t="s">
        <v>66</v>
      </c>
      <c r="B38" s="14" t="s">
        <v>66</v>
      </c>
      <c r="C38" s="14" t="s">
        <v>66</v>
      </c>
      <c r="D38" s="14" t="s">
        <v>66</v>
      </c>
      <c r="E38" s="14" t="s">
        <v>66</v>
      </c>
      <c r="F38" s="14" t="s">
        <v>66</v>
      </c>
      <c r="J38" s="27"/>
      <c r="K38" s="27"/>
      <c r="L38" s="27"/>
    </row>
    <row r="39" spans="1:12" ht="15" customHeight="1" x14ac:dyDescent="0.25">
      <c r="A39" s="14"/>
      <c r="B39" s="14"/>
      <c r="C39" s="14"/>
      <c r="D39" s="14"/>
      <c r="E39" s="14"/>
      <c r="F39" s="14"/>
      <c r="J39" s="27"/>
      <c r="K39" s="27"/>
      <c r="L39" s="27"/>
    </row>
    <row r="40" spans="1:12" ht="15" customHeight="1" x14ac:dyDescent="0.25">
      <c r="A40" s="14" t="s">
        <v>108</v>
      </c>
      <c r="B40" s="14" t="s">
        <v>109</v>
      </c>
      <c r="C40" s="14" t="s">
        <v>110</v>
      </c>
      <c r="D40" s="16">
        <v>2512265238</v>
      </c>
      <c r="E40" s="16">
        <v>3483388877</v>
      </c>
      <c r="F40" s="9">
        <v>0.80045526656247046</v>
      </c>
      <c r="J40" s="27"/>
      <c r="K40" s="27"/>
      <c r="L40" s="27"/>
    </row>
    <row r="41" spans="1:12" ht="15" customHeight="1" x14ac:dyDescent="0.25">
      <c r="A41" s="14" t="s">
        <v>1</v>
      </c>
      <c r="B41" s="14" t="s">
        <v>111</v>
      </c>
      <c r="C41" s="14" t="s">
        <v>112</v>
      </c>
      <c r="D41" s="16">
        <v>322940220110</v>
      </c>
      <c r="E41" s="16">
        <v>319431628991</v>
      </c>
      <c r="F41" s="9">
        <v>1.8508876608740326</v>
      </c>
      <c r="J41" s="27"/>
      <c r="K41" s="27"/>
      <c r="L41" s="27"/>
    </row>
    <row r="42" spans="1:12" ht="15" customHeight="1" x14ac:dyDescent="0.25">
      <c r="A42" s="14" t="s">
        <v>1</v>
      </c>
      <c r="B42" s="14" t="s">
        <v>113</v>
      </c>
      <c r="C42" s="14" t="s">
        <v>114</v>
      </c>
      <c r="D42" s="16">
        <v>22386248.16</v>
      </c>
      <c r="E42" s="16">
        <v>22257428.699999999</v>
      </c>
      <c r="F42" s="9">
        <v>1.720392440973904</v>
      </c>
      <c r="J42" s="27"/>
      <c r="K42" s="27"/>
      <c r="L42" s="27"/>
    </row>
    <row r="43" spans="1:12" ht="15" customHeight="1" x14ac:dyDescent="0.25">
      <c r="A43" s="14" t="s">
        <v>1</v>
      </c>
      <c r="B43" s="14" t="s">
        <v>115</v>
      </c>
      <c r="C43" s="14" t="s">
        <v>116</v>
      </c>
      <c r="D43" s="15">
        <v>14425.83</v>
      </c>
      <c r="E43" s="15">
        <v>14351.68</v>
      </c>
      <c r="F43" s="9">
        <v>1.0758527646892997</v>
      </c>
      <c r="J43" s="27"/>
      <c r="K43" s="27"/>
      <c r="L43" s="27"/>
    </row>
    <row r="44" spans="1:12" ht="15" customHeight="1" x14ac:dyDescent="0.25">
      <c r="A44" s="24" t="s">
        <v>1</v>
      </c>
      <c r="B44" s="24" t="s">
        <v>1</v>
      </c>
      <c r="C44" s="24" t="s">
        <v>1</v>
      </c>
      <c r="D44" s="24" t="s">
        <v>1</v>
      </c>
      <c r="E44" s="24" t="s">
        <v>1</v>
      </c>
      <c r="F44" s="24" t="s">
        <v>1</v>
      </c>
      <c r="J44" s="27"/>
      <c r="K44" s="27"/>
      <c r="L44" s="27"/>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51"/>
  <sheetViews>
    <sheetView topLeftCell="A16" zoomScaleNormal="100" workbookViewId="0">
      <selection activeCell="H19" sqref="H19"/>
    </sheetView>
  </sheetViews>
  <sheetFormatPr defaultRowHeight="12.75" x14ac:dyDescent="0.2"/>
  <cols>
    <col min="1" max="1" width="6.85546875" style="12" customWidth="1"/>
    <col min="2" max="2" width="60.28515625" style="12" customWidth="1"/>
    <col min="3" max="3" width="13" style="12" customWidth="1"/>
    <col min="4" max="6" width="19" style="12" customWidth="1"/>
    <col min="7" max="7" width="9.140625" style="12"/>
    <col min="8" max="8" width="15.140625" style="12" bestFit="1" customWidth="1"/>
    <col min="9" max="16384" width="9.140625" style="12"/>
  </cols>
  <sheetData>
    <row r="1" spans="1:12" ht="15" customHeight="1" x14ac:dyDescent="0.2">
      <c r="A1" s="11" t="s">
        <v>5</v>
      </c>
      <c r="B1" s="11" t="s">
        <v>117</v>
      </c>
      <c r="C1" s="11" t="s">
        <v>54</v>
      </c>
      <c r="D1" s="11" t="s">
        <v>55</v>
      </c>
      <c r="E1" s="11" t="s">
        <v>56</v>
      </c>
      <c r="F1" s="11" t="s">
        <v>118</v>
      </c>
    </row>
    <row r="2" spans="1:12" ht="15" customHeight="1" x14ac:dyDescent="0.25">
      <c r="A2" s="52" t="s">
        <v>58</v>
      </c>
      <c r="B2" s="52" t="s">
        <v>119</v>
      </c>
      <c r="C2" s="52" t="s">
        <v>74</v>
      </c>
      <c r="D2" s="25">
        <v>2145930648</v>
      </c>
      <c r="E2" s="25">
        <v>2135064995</v>
      </c>
      <c r="F2" s="25">
        <v>20050947334</v>
      </c>
      <c r="J2" s="27"/>
      <c r="K2" s="27"/>
      <c r="L2" s="27"/>
    </row>
    <row r="3" spans="1:12" ht="15" customHeight="1" x14ac:dyDescent="0.25">
      <c r="A3" s="14" t="s">
        <v>8</v>
      </c>
      <c r="B3" s="14" t="s">
        <v>120</v>
      </c>
      <c r="C3" s="14" t="s">
        <v>121</v>
      </c>
      <c r="D3" s="14"/>
      <c r="E3" s="14"/>
      <c r="F3" s="14"/>
    </row>
    <row r="4" spans="1:12" ht="15" customHeight="1" x14ac:dyDescent="0.25">
      <c r="A4" s="14" t="s">
        <v>66</v>
      </c>
      <c r="B4" s="14" t="s">
        <v>66</v>
      </c>
      <c r="C4" s="14" t="s">
        <v>66</v>
      </c>
      <c r="D4" s="14" t="s">
        <v>66</v>
      </c>
      <c r="E4" s="14" t="s">
        <v>66</v>
      </c>
      <c r="F4" s="14" t="s">
        <v>66</v>
      </c>
    </row>
    <row r="5" spans="1:12" ht="15" customHeight="1" x14ac:dyDescent="0.25">
      <c r="A5" s="14" t="s">
        <v>11</v>
      </c>
      <c r="B5" s="14" t="s">
        <v>76</v>
      </c>
      <c r="C5" s="14" t="s">
        <v>83</v>
      </c>
      <c r="D5" s="16">
        <v>1738498771</v>
      </c>
      <c r="E5" s="16">
        <v>1696674641</v>
      </c>
      <c r="F5" s="16">
        <v>15003835104</v>
      </c>
      <c r="J5" s="27"/>
      <c r="K5" s="27"/>
      <c r="L5" s="27"/>
    </row>
    <row r="6" spans="1:12" ht="15" customHeight="1" x14ac:dyDescent="0.25">
      <c r="A6" s="14" t="s">
        <v>66</v>
      </c>
      <c r="B6" s="14" t="s">
        <v>66</v>
      </c>
      <c r="C6" s="14" t="s">
        <v>66</v>
      </c>
      <c r="D6" s="14" t="s">
        <v>66</v>
      </c>
      <c r="E6" s="14" t="s">
        <v>66</v>
      </c>
      <c r="F6" s="14" t="s">
        <v>66</v>
      </c>
    </row>
    <row r="7" spans="1:12" ht="15" customHeight="1" x14ac:dyDescent="0.25">
      <c r="A7" s="14" t="s">
        <v>14</v>
      </c>
      <c r="B7" s="14" t="s">
        <v>122</v>
      </c>
      <c r="C7" s="14" t="s">
        <v>101</v>
      </c>
      <c r="D7" s="16">
        <v>407431877</v>
      </c>
      <c r="E7" s="16">
        <v>438390354</v>
      </c>
      <c r="F7" s="16">
        <v>5047112230</v>
      </c>
      <c r="J7" s="27"/>
      <c r="K7" s="27"/>
      <c r="L7" s="27"/>
    </row>
    <row r="8" spans="1:12" ht="15" customHeight="1" x14ac:dyDescent="0.25">
      <c r="A8" s="14" t="s">
        <v>66</v>
      </c>
      <c r="B8" s="14" t="s">
        <v>66</v>
      </c>
      <c r="C8" s="14" t="s">
        <v>66</v>
      </c>
      <c r="D8" s="14" t="s">
        <v>66</v>
      </c>
      <c r="E8" s="14" t="s">
        <v>66</v>
      </c>
      <c r="F8" s="14" t="s">
        <v>66</v>
      </c>
    </row>
    <row r="9" spans="1:12" ht="15" customHeight="1" x14ac:dyDescent="0.25">
      <c r="A9" s="14" t="s">
        <v>17</v>
      </c>
      <c r="B9" s="14" t="s">
        <v>123</v>
      </c>
      <c r="C9" s="14" t="s">
        <v>121</v>
      </c>
      <c r="D9" s="14" t="s">
        <v>1</v>
      </c>
      <c r="E9" s="14" t="s">
        <v>1</v>
      </c>
      <c r="F9" s="14" t="s">
        <v>1</v>
      </c>
    </row>
    <row r="10" spans="1:12" ht="15" customHeight="1" x14ac:dyDescent="0.25">
      <c r="A10" s="14" t="s">
        <v>66</v>
      </c>
      <c r="B10" s="14" t="s">
        <v>66</v>
      </c>
      <c r="C10" s="14" t="s">
        <v>66</v>
      </c>
      <c r="D10" s="14" t="s">
        <v>66</v>
      </c>
      <c r="E10" s="14" t="s">
        <v>66</v>
      </c>
      <c r="F10" s="14" t="s">
        <v>66</v>
      </c>
    </row>
    <row r="11" spans="1:12" ht="15" customHeight="1" x14ac:dyDescent="0.25">
      <c r="A11" s="52" t="s">
        <v>96</v>
      </c>
      <c r="B11" s="52" t="s">
        <v>124</v>
      </c>
      <c r="C11" s="52" t="s">
        <v>125</v>
      </c>
      <c r="D11" s="25">
        <v>371395058</v>
      </c>
      <c r="E11" s="25">
        <v>386262611</v>
      </c>
      <c r="F11" s="25">
        <v>3653240881</v>
      </c>
      <c r="J11" s="27"/>
      <c r="K11" s="27"/>
      <c r="L11" s="27"/>
    </row>
    <row r="12" spans="1:12" ht="15" customHeight="1" x14ac:dyDescent="0.25">
      <c r="A12" s="14" t="s">
        <v>8</v>
      </c>
      <c r="B12" s="14" t="s">
        <v>126</v>
      </c>
      <c r="C12" s="14" t="s">
        <v>127</v>
      </c>
      <c r="D12" s="16">
        <v>290463119</v>
      </c>
      <c r="E12" s="16">
        <v>296656521</v>
      </c>
      <c r="F12" s="16">
        <v>2698294099</v>
      </c>
      <c r="J12" s="27"/>
      <c r="K12" s="27"/>
      <c r="L12" s="27"/>
    </row>
    <row r="13" spans="1:12" ht="15" customHeight="1" x14ac:dyDescent="0.25">
      <c r="A13" s="14" t="s">
        <v>66</v>
      </c>
      <c r="B13" s="14" t="s">
        <v>66</v>
      </c>
      <c r="C13" s="14" t="s">
        <v>66</v>
      </c>
      <c r="D13" s="14" t="s">
        <v>66</v>
      </c>
      <c r="E13" s="14" t="s">
        <v>66</v>
      </c>
      <c r="F13" s="14" t="s">
        <v>66</v>
      </c>
    </row>
    <row r="14" spans="1:12" ht="15" customHeight="1" x14ac:dyDescent="0.25">
      <c r="A14" s="14" t="s">
        <v>11</v>
      </c>
      <c r="B14" s="14" t="s">
        <v>128</v>
      </c>
      <c r="C14" s="14" t="s">
        <v>129</v>
      </c>
      <c r="D14" s="16">
        <v>26465413</v>
      </c>
      <c r="E14" s="16">
        <v>30431180</v>
      </c>
      <c r="F14" s="16">
        <v>316235250</v>
      </c>
      <c r="J14" s="27"/>
      <c r="K14" s="27"/>
      <c r="L14" s="27"/>
    </row>
    <row r="15" spans="1:12" ht="15" customHeight="1" x14ac:dyDescent="0.25">
      <c r="A15" s="14" t="s">
        <v>66</v>
      </c>
      <c r="B15" s="14" t="s">
        <v>66</v>
      </c>
      <c r="C15" s="14" t="s">
        <v>66</v>
      </c>
      <c r="D15" s="14" t="s">
        <v>66</v>
      </c>
      <c r="E15" s="14" t="s">
        <v>66</v>
      </c>
      <c r="F15" s="14" t="s">
        <v>66</v>
      </c>
    </row>
    <row r="16" spans="1:12" ht="15" customHeight="1" x14ac:dyDescent="0.25">
      <c r="A16" s="14"/>
      <c r="B16" s="14"/>
      <c r="C16" s="14"/>
      <c r="D16" s="14"/>
      <c r="E16" s="14"/>
      <c r="F16" s="14"/>
    </row>
    <row r="17" spans="1:12" ht="15" customHeight="1" x14ac:dyDescent="0.25">
      <c r="A17" s="14" t="s">
        <v>14</v>
      </c>
      <c r="B17" s="14" t="s">
        <v>130</v>
      </c>
      <c r="C17" s="14" t="s">
        <v>131</v>
      </c>
      <c r="D17" s="16">
        <v>29700000</v>
      </c>
      <c r="E17" s="16">
        <v>29700000</v>
      </c>
      <c r="F17" s="16">
        <v>326700000</v>
      </c>
      <c r="J17" s="27"/>
      <c r="K17" s="27"/>
      <c r="L17" s="27"/>
    </row>
    <row r="18" spans="1:12" ht="15" customHeight="1" x14ac:dyDescent="0.25">
      <c r="A18" s="14" t="s">
        <v>66</v>
      </c>
      <c r="B18" s="14" t="s">
        <v>66</v>
      </c>
      <c r="C18" s="14" t="s">
        <v>66</v>
      </c>
      <c r="D18" s="14" t="s">
        <v>66</v>
      </c>
      <c r="E18" s="14" t="s">
        <v>66</v>
      </c>
      <c r="F18" s="14" t="s">
        <v>66</v>
      </c>
    </row>
    <row r="19" spans="1:12" ht="15" customHeight="1" x14ac:dyDescent="0.25">
      <c r="A19" s="14"/>
      <c r="B19" s="14"/>
      <c r="C19" s="14"/>
      <c r="D19" s="14"/>
      <c r="E19" s="14"/>
      <c r="F19" s="14"/>
    </row>
    <row r="20" spans="1:12" ht="15" customHeight="1" x14ac:dyDescent="0.25">
      <c r="A20" s="14" t="s">
        <v>17</v>
      </c>
      <c r="B20" s="14" t="s">
        <v>132</v>
      </c>
      <c r="C20" s="14" t="s">
        <v>133</v>
      </c>
      <c r="D20" s="14"/>
      <c r="E20" s="14"/>
      <c r="F20" s="14"/>
    </row>
    <row r="21" spans="1:12" ht="15" customHeight="1" x14ac:dyDescent="0.25">
      <c r="A21" s="14" t="s">
        <v>66</v>
      </c>
      <c r="B21" s="14" t="s">
        <v>66</v>
      </c>
      <c r="C21" s="14" t="s">
        <v>66</v>
      </c>
      <c r="D21" s="14" t="s">
        <v>66</v>
      </c>
      <c r="E21" s="14" t="s">
        <v>66</v>
      </c>
      <c r="F21" s="14" t="s">
        <v>66</v>
      </c>
    </row>
    <row r="22" spans="1:12" ht="15" customHeight="1" x14ac:dyDescent="0.25">
      <c r="A22" s="14" t="s">
        <v>20</v>
      </c>
      <c r="B22" s="14" t="s">
        <v>134</v>
      </c>
      <c r="C22" s="14" t="s">
        <v>135</v>
      </c>
      <c r="D22" s="14"/>
      <c r="E22" s="14"/>
      <c r="F22" s="14"/>
    </row>
    <row r="23" spans="1:12" ht="15" customHeight="1" x14ac:dyDescent="0.25">
      <c r="A23" s="14" t="s">
        <v>66</v>
      </c>
      <c r="B23" s="14" t="s">
        <v>66</v>
      </c>
      <c r="C23" s="14" t="s">
        <v>66</v>
      </c>
      <c r="D23" s="14" t="s">
        <v>66</v>
      </c>
      <c r="E23" s="14" t="s">
        <v>66</v>
      </c>
      <c r="F23" s="14" t="s">
        <v>66</v>
      </c>
    </row>
    <row r="24" spans="1:12" ht="15" customHeight="1" x14ac:dyDescent="0.25">
      <c r="A24" s="14" t="s">
        <v>23</v>
      </c>
      <c r="B24" s="14" t="s">
        <v>136</v>
      </c>
      <c r="C24" s="14" t="s">
        <v>137</v>
      </c>
      <c r="D24" s="16">
        <v>9918030</v>
      </c>
      <c r="E24" s="16">
        <v>10248631</v>
      </c>
      <c r="F24" s="16">
        <v>110751335</v>
      </c>
      <c r="I24" s="27"/>
      <c r="J24" s="27"/>
      <c r="K24" s="27"/>
    </row>
    <row r="25" spans="1:12" ht="15" customHeight="1" x14ac:dyDescent="0.25">
      <c r="A25" s="14" t="s">
        <v>66</v>
      </c>
      <c r="B25" s="14" t="s">
        <v>66</v>
      </c>
      <c r="C25" s="14" t="s">
        <v>66</v>
      </c>
      <c r="D25" s="14" t="s">
        <v>66</v>
      </c>
      <c r="E25" s="14" t="s">
        <v>66</v>
      </c>
      <c r="F25" s="14" t="s">
        <v>66</v>
      </c>
    </row>
    <row r="26" spans="1:12" ht="15" customHeight="1" x14ac:dyDescent="0.25">
      <c r="A26" s="14" t="s">
        <v>26</v>
      </c>
      <c r="B26" s="14" t="s">
        <v>138</v>
      </c>
      <c r="C26" s="14" t="s">
        <v>139</v>
      </c>
      <c r="D26" s="16">
        <v>12000000</v>
      </c>
      <c r="E26" s="16">
        <v>12000000</v>
      </c>
      <c r="F26" s="16">
        <v>132000000</v>
      </c>
      <c r="I26" s="27"/>
      <c r="J26" s="27"/>
      <c r="K26" s="27"/>
    </row>
    <row r="27" spans="1:12" ht="15" customHeight="1" x14ac:dyDescent="0.25">
      <c r="A27" s="14" t="s">
        <v>66</v>
      </c>
      <c r="B27" s="14" t="s">
        <v>66</v>
      </c>
      <c r="C27" s="14" t="s">
        <v>66</v>
      </c>
      <c r="D27" s="14" t="s">
        <v>66</v>
      </c>
      <c r="E27" s="14" t="s">
        <v>66</v>
      </c>
      <c r="F27" s="14" t="s">
        <v>66</v>
      </c>
    </row>
    <row r="28" spans="1:12" ht="15" customHeight="1" x14ac:dyDescent="0.25">
      <c r="A28" s="14"/>
      <c r="B28" s="14"/>
      <c r="C28" s="14"/>
      <c r="D28" s="14"/>
      <c r="E28" s="14"/>
      <c r="F28" s="14"/>
    </row>
    <row r="29" spans="1:12" ht="15" customHeight="1" x14ac:dyDescent="0.25">
      <c r="A29" s="14" t="s">
        <v>29</v>
      </c>
      <c r="B29" s="14" t="s">
        <v>140</v>
      </c>
      <c r="C29" s="14" t="s">
        <v>141</v>
      </c>
      <c r="D29" s="16">
        <v>655740</v>
      </c>
      <c r="E29" s="16">
        <v>677598</v>
      </c>
      <c r="F29" s="16">
        <v>7322430</v>
      </c>
      <c r="J29" s="27"/>
      <c r="K29" s="27"/>
      <c r="L29" s="27"/>
    </row>
    <row r="30" spans="1:12" ht="15" customHeight="1" x14ac:dyDescent="0.25">
      <c r="A30" s="14" t="s">
        <v>66</v>
      </c>
      <c r="B30" s="14" t="s">
        <v>66</v>
      </c>
      <c r="C30" s="14" t="s">
        <v>66</v>
      </c>
      <c r="D30" s="14" t="s">
        <v>66</v>
      </c>
      <c r="E30" s="14" t="s">
        <v>66</v>
      </c>
      <c r="F30" s="14" t="s">
        <v>66</v>
      </c>
    </row>
    <row r="31" spans="1:12" ht="15" customHeight="1" x14ac:dyDescent="0.25">
      <c r="A31" s="14"/>
      <c r="B31" s="14"/>
      <c r="C31" s="14"/>
      <c r="D31" s="14"/>
      <c r="E31" s="14"/>
      <c r="F31" s="14"/>
    </row>
    <row r="32" spans="1:12" ht="15" customHeight="1" x14ac:dyDescent="0.25">
      <c r="A32" s="14" t="s">
        <v>32</v>
      </c>
      <c r="B32" s="14" t="s">
        <v>142</v>
      </c>
      <c r="C32" s="14" t="s">
        <v>133</v>
      </c>
      <c r="D32" s="16">
        <v>1702227</v>
      </c>
      <c r="E32" s="16">
        <v>6045183</v>
      </c>
      <c r="F32" s="16">
        <v>48163268</v>
      </c>
      <c r="J32" s="27"/>
      <c r="K32" s="27"/>
      <c r="L32" s="27"/>
    </row>
    <row r="33" spans="1:12" ht="15" customHeight="1" x14ac:dyDescent="0.25">
      <c r="A33" s="14" t="s">
        <v>66</v>
      </c>
      <c r="B33" s="14" t="s">
        <v>66</v>
      </c>
      <c r="C33" s="14" t="s">
        <v>66</v>
      </c>
      <c r="D33" s="14" t="s">
        <v>66</v>
      </c>
      <c r="E33" s="14" t="s">
        <v>66</v>
      </c>
      <c r="F33" s="14" t="s">
        <v>66</v>
      </c>
    </row>
    <row r="34" spans="1:12" ht="15" customHeight="1" x14ac:dyDescent="0.25">
      <c r="A34" s="14"/>
      <c r="B34" s="14"/>
      <c r="C34" s="14"/>
      <c r="D34" s="14"/>
      <c r="E34" s="14"/>
      <c r="F34" s="14"/>
    </row>
    <row r="35" spans="1:12" ht="15" customHeight="1" x14ac:dyDescent="0.25">
      <c r="A35" s="14" t="s">
        <v>35</v>
      </c>
      <c r="B35" s="14" t="s">
        <v>143</v>
      </c>
      <c r="C35" s="14" t="s">
        <v>135</v>
      </c>
      <c r="D35" s="16">
        <v>490529</v>
      </c>
      <c r="E35" s="16">
        <v>503498</v>
      </c>
      <c r="F35" s="16">
        <v>13774499</v>
      </c>
      <c r="J35" s="27"/>
      <c r="K35" s="27"/>
      <c r="L35" s="27"/>
    </row>
    <row r="36" spans="1:12" ht="15" customHeight="1" x14ac:dyDescent="0.25">
      <c r="A36" s="14" t="s">
        <v>66</v>
      </c>
      <c r="B36" s="14" t="s">
        <v>66</v>
      </c>
      <c r="C36" s="14" t="s">
        <v>66</v>
      </c>
      <c r="D36" s="14" t="s">
        <v>66</v>
      </c>
      <c r="E36" s="14" t="s">
        <v>66</v>
      </c>
      <c r="F36" s="14" t="s">
        <v>66</v>
      </c>
    </row>
    <row r="37" spans="1:12" ht="15" customHeight="1" x14ac:dyDescent="0.25">
      <c r="A37" s="14"/>
      <c r="B37" s="14"/>
      <c r="C37" s="14"/>
      <c r="D37" s="14"/>
      <c r="E37" s="14"/>
      <c r="F37" s="14"/>
    </row>
    <row r="38" spans="1:12" ht="15" customHeight="1" x14ac:dyDescent="0.25">
      <c r="A38" s="52" t="s">
        <v>144</v>
      </c>
      <c r="B38" s="52" t="s">
        <v>145</v>
      </c>
      <c r="C38" s="52" t="s">
        <v>146</v>
      </c>
      <c r="D38" s="25">
        <v>1774535590</v>
      </c>
      <c r="E38" s="25">
        <v>1748802384</v>
      </c>
      <c r="F38" s="25">
        <v>16397706453</v>
      </c>
      <c r="H38" s="27"/>
      <c r="J38" s="27"/>
      <c r="K38" s="27"/>
      <c r="L38" s="27"/>
    </row>
    <row r="39" spans="1:12" ht="15" customHeight="1" x14ac:dyDescent="0.25">
      <c r="A39" s="52" t="s">
        <v>147</v>
      </c>
      <c r="B39" s="52" t="s">
        <v>148</v>
      </c>
      <c r="C39" s="52" t="s">
        <v>149</v>
      </c>
      <c r="D39" s="25">
        <v>-113794831</v>
      </c>
      <c r="E39" s="25">
        <v>-496623496</v>
      </c>
      <c r="F39" s="25">
        <v>299741699</v>
      </c>
      <c r="J39" s="27"/>
      <c r="K39" s="27"/>
      <c r="L39" s="27"/>
    </row>
    <row r="40" spans="1:12" ht="15" customHeight="1" x14ac:dyDescent="0.25">
      <c r="A40" s="14" t="s">
        <v>8</v>
      </c>
      <c r="B40" s="14" t="s">
        <v>150</v>
      </c>
      <c r="C40" s="14" t="s">
        <v>151</v>
      </c>
      <c r="D40" s="16">
        <v>95620437</v>
      </c>
      <c r="E40" s="16">
        <v>-80807978</v>
      </c>
      <c r="F40" s="16">
        <v>105896234</v>
      </c>
      <c r="J40" s="27"/>
      <c r="K40" s="27"/>
      <c r="L40" s="27"/>
    </row>
    <row r="41" spans="1:12" ht="15" customHeight="1" x14ac:dyDescent="0.25">
      <c r="A41" s="14" t="s">
        <v>11</v>
      </c>
      <c r="B41" s="14" t="s">
        <v>152</v>
      </c>
      <c r="C41" s="14" t="s">
        <v>153</v>
      </c>
      <c r="D41" s="16">
        <v>-209415268</v>
      </c>
      <c r="E41" s="16">
        <v>-415815518</v>
      </c>
      <c r="F41" s="16">
        <v>193845465</v>
      </c>
      <c r="J41" s="27"/>
      <c r="K41" s="27"/>
      <c r="L41" s="27"/>
    </row>
    <row r="42" spans="1:12" ht="15" customHeight="1" x14ac:dyDescent="0.25">
      <c r="A42" s="52" t="s">
        <v>154</v>
      </c>
      <c r="B42" s="52" t="s">
        <v>155</v>
      </c>
      <c r="C42" s="52" t="s">
        <v>156</v>
      </c>
      <c r="D42" s="25">
        <v>1660740759</v>
      </c>
      <c r="E42" s="25">
        <v>1252178888</v>
      </c>
      <c r="F42" s="25">
        <v>16697448152</v>
      </c>
      <c r="J42" s="27"/>
      <c r="K42" s="27"/>
      <c r="L42" s="27"/>
    </row>
    <row r="43" spans="1:12" ht="15" customHeight="1" x14ac:dyDescent="0.25">
      <c r="A43" s="52" t="s">
        <v>157</v>
      </c>
      <c r="B43" s="52" t="s">
        <v>158</v>
      </c>
      <c r="C43" s="52" t="s">
        <v>159</v>
      </c>
      <c r="D43" s="25">
        <v>319431628991</v>
      </c>
      <c r="E43" s="25">
        <v>315075138444</v>
      </c>
      <c r="F43" s="25">
        <v>181281309881</v>
      </c>
      <c r="J43" s="27"/>
      <c r="K43" s="27"/>
      <c r="L43" s="27"/>
    </row>
    <row r="44" spans="1:12" ht="15" customHeight="1" x14ac:dyDescent="0.25">
      <c r="A44" s="52" t="s">
        <v>160</v>
      </c>
      <c r="B44" s="52" t="s">
        <v>161</v>
      </c>
      <c r="C44" s="52" t="s">
        <v>162</v>
      </c>
      <c r="D44" s="25">
        <v>3508591119</v>
      </c>
      <c r="E44" s="25">
        <v>4356490547</v>
      </c>
      <c r="F44" s="25">
        <v>141658910229</v>
      </c>
      <c r="J44" s="27"/>
      <c r="K44" s="27"/>
      <c r="L44" s="27"/>
    </row>
    <row r="45" spans="1:12" ht="15" customHeight="1" x14ac:dyDescent="0.25">
      <c r="A45" s="14" t="s">
        <v>8</v>
      </c>
      <c r="B45" s="14" t="s">
        <v>163</v>
      </c>
      <c r="C45" s="14" t="s">
        <v>164</v>
      </c>
      <c r="D45" s="16">
        <v>1660740759</v>
      </c>
      <c r="E45" s="16">
        <v>1252178888</v>
      </c>
      <c r="F45" s="16">
        <v>16697448152</v>
      </c>
      <c r="J45" s="27"/>
      <c r="K45" s="27"/>
      <c r="L45" s="27"/>
    </row>
    <row r="46" spans="1:12" ht="15" customHeight="1" x14ac:dyDescent="0.25">
      <c r="A46" s="14" t="s">
        <v>11</v>
      </c>
      <c r="B46" s="14" t="s">
        <v>165</v>
      </c>
      <c r="C46" s="14" t="s">
        <v>166</v>
      </c>
      <c r="D46" s="16"/>
      <c r="E46" s="16"/>
      <c r="F46" s="53"/>
    </row>
    <row r="47" spans="1:12" ht="15" customHeight="1" x14ac:dyDescent="0.25">
      <c r="A47" s="14" t="s">
        <v>14</v>
      </c>
      <c r="B47" s="14" t="s">
        <v>167</v>
      </c>
      <c r="C47" s="14" t="s">
        <v>168</v>
      </c>
      <c r="D47" s="16">
        <v>1847850360</v>
      </c>
      <c r="E47" s="16">
        <v>3104311659</v>
      </c>
      <c r="F47" s="16">
        <v>124961462077</v>
      </c>
      <c r="J47" s="27"/>
      <c r="K47" s="27"/>
      <c r="L47" s="27"/>
    </row>
    <row r="48" spans="1:12" ht="15" customHeight="1" x14ac:dyDescent="0.25">
      <c r="A48" s="52" t="s">
        <v>169</v>
      </c>
      <c r="B48" s="52" t="s">
        <v>170</v>
      </c>
      <c r="C48" s="52" t="s">
        <v>171</v>
      </c>
      <c r="D48" s="25">
        <v>322940220110</v>
      </c>
      <c r="E48" s="25">
        <v>319431628991</v>
      </c>
      <c r="F48" s="25">
        <v>322940220110</v>
      </c>
      <c r="J48" s="27"/>
      <c r="K48" s="27"/>
      <c r="L48" s="27"/>
    </row>
    <row r="49" spans="1:6" ht="15" customHeight="1" x14ac:dyDescent="0.25">
      <c r="A49" s="52" t="s">
        <v>172</v>
      </c>
      <c r="B49" s="52" t="s">
        <v>173</v>
      </c>
      <c r="C49" s="52" t="s">
        <v>174</v>
      </c>
      <c r="D49" s="54" t="s">
        <v>1</v>
      </c>
      <c r="E49" s="54" t="s">
        <v>1</v>
      </c>
      <c r="F49" s="54" t="s">
        <v>1</v>
      </c>
    </row>
    <row r="50" spans="1:6" ht="15" customHeight="1" x14ac:dyDescent="0.25">
      <c r="A50" s="14" t="s">
        <v>1</v>
      </c>
      <c r="B50" s="14" t="s">
        <v>175</v>
      </c>
      <c r="C50" s="14" t="s">
        <v>176</v>
      </c>
      <c r="D50" s="14" t="s">
        <v>1</v>
      </c>
      <c r="E50" s="14" t="s">
        <v>1</v>
      </c>
      <c r="F50" s="14" t="s">
        <v>1</v>
      </c>
    </row>
    <row r="51" spans="1:6" ht="15" customHeight="1" x14ac:dyDescent="0.25">
      <c r="A51" s="24" t="s">
        <v>1</v>
      </c>
      <c r="B51" s="24" t="s">
        <v>1</v>
      </c>
      <c r="C51" s="24" t="s">
        <v>1</v>
      </c>
      <c r="D51" s="24" t="s">
        <v>1</v>
      </c>
      <c r="E51" s="24" t="s">
        <v>1</v>
      </c>
      <c r="F51" s="24" t="s">
        <v>1</v>
      </c>
    </row>
  </sheetData>
  <pageMargins left="0.75" right="0.75" top="1" bottom="1" header="0.5" footer="0.5"/>
  <pageSetup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47"/>
  <sheetViews>
    <sheetView topLeftCell="A22" zoomScaleNormal="100" workbookViewId="0">
      <selection activeCell="M33" sqref="M33"/>
    </sheetView>
  </sheetViews>
  <sheetFormatPr defaultRowHeight="12.75" x14ac:dyDescent="0.2"/>
  <cols>
    <col min="1" max="1" width="6.85546875" style="12" customWidth="1"/>
    <col min="2" max="2" width="31.7109375" style="12" customWidth="1"/>
    <col min="3" max="3" width="10.28515625" style="12" customWidth="1"/>
    <col min="4" max="4" width="23.5703125" style="12" customWidth="1"/>
    <col min="5" max="5" width="20.42578125" style="12" customWidth="1"/>
    <col min="6" max="6" width="21" style="12" bestFit="1" customWidth="1"/>
    <col min="7" max="7" width="27.7109375" style="12" bestFit="1" customWidth="1"/>
    <col min="8" max="8" width="15" style="12" bestFit="1" customWidth="1"/>
    <col min="9" max="16384" width="9.140625" style="12"/>
  </cols>
  <sheetData>
    <row r="1" spans="1:8" ht="15" customHeight="1" x14ac:dyDescent="0.2">
      <c r="A1" s="11" t="s">
        <v>5</v>
      </c>
      <c r="B1" s="11" t="s">
        <v>177</v>
      </c>
      <c r="C1" s="11" t="s">
        <v>54</v>
      </c>
      <c r="D1" s="11" t="s">
        <v>178</v>
      </c>
      <c r="E1" s="11" t="s">
        <v>179</v>
      </c>
      <c r="F1" s="11" t="s">
        <v>180</v>
      </c>
      <c r="G1" s="11" t="s">
        <v>181</v>
      </c>
    </row>
    <row r="2" spans="1:8" ht="15" customHeight="1" x14ac:dyDescent="0.25">
      <c r="A2" s="33" t="s">
        <v>58</v>
      </c>
      <c r="B2" s="61" t="s">
        <v>182</v>
      </c>
      <c r="C2" s="61"/>
      <c r="D2" s="61"/>
      <c r="E2" s="61"/>
      <c r="F2" s="61"/>
      <c r="G2" s="61"/>
    </row>
    <row r="3" spans="1:8" ht="15" customHeight="1" x14ac:dyDescent="0.25">
      <c r="A3" s="14" t="s">
        <v>66</v>
      </c>
      <c r="B3" s="14" t="s">
        <v>66</v>
      </c>
      <c r="C3" s="14" t="s">
        <v>66</v>
      </c>
      <c r="D3" s="14" t="s">
        <v>66</v>
      </c>
      <c r="E3" s="14" t="s">
        <v>66</v>
      </c>
      <c r="F3" s="14" t="s">
        <v>66</v>
      </c>
      <c r="G3" s="14" t="s">
        <v>66</v>
      </c>
    </row>
    <row r="4" spans="1:8" ht="15" customHeight="1" x14ac:dyDescent="0.25">
      <c r="A4" s="14"/>
      <c r="B4" s="14" t="s">
        <v>183</v>
      </c>
      <c r="C4" s="14" t="s">
        <v>184</v>
      </c>
      <c r="D4" s="14"/>
      <c r="E4" s="14"/>
      <c r="F4" s="14"/>
      <c r="G4" s="14"/>
    </row>
    <row r="5" spans="1:8" ht="15" customHeight="1" x14ac:dyDescent="0.25">
      <c r="A5" s="33" t="s">
        <v>96</v>
      </c>
      <c r="B5" s="33" t="s">
        <v>185</v>
      </c>
      <c r="C5" s="33" t="s">
        <v>186</v>
      </c>
      <c r="D5" s="33" t="s">
        <v>1</v>
      </c>
      <c r="E5" s="33" t="s">
        <v>1</v>
      </c>
      <c r="F5" s="33" t="s">
        <v>1</v>
      </c>
      <c r="G5" s="33" t="s">
        <v>1</v>
      </c>
    </row>
    <row r="6" spans="1:8" ht="15" customHeight="1" x14ac:dyDescent="0.25">
      <c r="A6" s="14" t="s">
        <v>66</v>
      </c>
      <c r="B6" s="14" t="s">
        <v>66</v>
      </c>
      <c r="C6" s="14" t="s">
        <v>66</v>
      </c>
      <c r="D6" s="14" t="s">
        <v>66</v>
      </c>
      <c r="E6" s="14" t="s">
        <v>66</v>
      </c>
      <c r="F6" s="14" t="s">
        <v>66</v>
      </c>
      <c r="G6" s="14" t="s">
        <v>66</v>
      </c>
    </row>
    <row r="7" spans="1:8" ht="15" customHeight="1" x14ac:dyDescent="0.25">
      <c r="A7" s="14" t="s">
        <v>1</v>
      </c>
      <c r="B7" s="14" t="s">
        <v>183</v>
      </c>
      <c r="C7" s="14" t="s">
        <v>187</v>
      </c>
      <c r="D7" s="14" t="s">
        <v>1</v>
      </c>
      <c r="E7" s="14" t="s">
        <v>1</v>
      </c>
      <c r="F7" s="14" t="s">
        <v>1</v>
      </c>
      <c r="G7" s="14" t="s">
        <v>1</v>
      </c>
    </row>
    <row r="8" spans="1:8" ht="15" customHeight="1" x14ac:dyDescent="0.25">
      <c r="A8" s="33" t="s">
        <v>188</v>
      </c>
      <c r="B8" s="33" t="s">
        <v>189</v>
      </c>
      <c r="C8" s="33" t="s">
        <v>190</v>
      </c>
      <c r="D8" s="33" t="s">
        <v>1</v>
      </c>
      <c r="E8" s="33" t="s">
        <v>1</v>
      </c>
      <c r="F8" s="33" t="s">
        <v>1</v>
      </c>
      <c r="G8" s="33" t="s">
        <v>1</v>
      </c>
    </row>
    <row r="9" spans="1:8" ht="15" customHeight="1" x14ac:dyDescent="0.25">
      <c r="A9" s="14" t="s">
        <v>66</v>
      </c>
      <c r="B9" s="14" t="s">
        <v>66</v>
      </c>
      <c r="C9" s="14" t="s">
        <v>66</v>
      </c>
      <c r="D9" s="14" t="s">
        <v>66</v>
      </c>
      <c r="E9" s="14" t="s">
        <v>66</v>
      </c>
      <c r="F9" s="14" t="s">
        <v>66</v>
      </c>
      <c r="G9" s="14" t="s">
        <v>66</v>
      </c>
    </row>
    <row r="10" spans="1:8" ht="15" customHeight="1" x14ac:dyDescent="0.25">
      <c r="A10" s="14" t="s">
        <v>1</v>
      </c>
      <c r="B10" s="14" t="s">
        <v>183</v>
      </c>
      <c r="C10" s="14" t="s">
        <v>191</v>
      </c>
      <c r="D10" s="14" t="s">
        <v>1</v>
      </c>
      <c r="E10" s="14" t="s">
        <v>1</v>
      </c>
      <c r="F10" s="14" t="s">
        <v>1</v>
      </c>
      <c r="G10" s="14" t="s">
        <v>1</v>
      </c>
    </row>
    <row r="11" spans="1:8" ht="15" customHeight="1" x14ac:dyDescent="0.25">
      <c r="A11" s="33" t="s">
        <v>144</v>
      </c>
      <c r="B11" s="33" t="s">
        <v>192</v>
      </c>
      <c r="C11" s="33" t="s">
        <v>193</v>
      </c>
      <c r="D11" s="33" t="s">
        <v>1</v>
      </c>
      <c r="E11" s="33" t="s">
        <v>1</v>
      </c>
      <c r="F11" s="33" t="s">
        <v>1</v>
      </c>
      <c r="G11" s="33" t="s">
        <v>1</v>
      </c>
    </row>
    <row r="12" spans="1:8" ht="15" customHeight="1" x14ac:dyDescent="0.25">
      <c r="A12" s="14" t="s">
        <v>66</v>
      </c>
      <c r="B12" s="14" t="s">
        <v>66</v>
      </c>
      <c r="C12" s="14" t="s">
        <v>66</v>
      </c>
      <c r="D12" s="14" t="s">
        <v>66</v>
      </c>
      <c r="E12" s="14" t="s">
        <v>66</v>
      </c>
      <c r="F12" s="14" t="s">
        <v>66</v>
      </c>
      <c r="G12" s="14" t="s">
        <v>66</v>
      </c>
    </row>
    <row r="13" spans="1:8" ht="15" customHeight="1" x14ac:dyDescent="0.25">
      <c r="A13" s="14"/>
      <c r="B13" s="14" t="s">
        <v>350</v>
      </c>
      <c r="C13" s="14">
        <v>2251.1</v>
      </c>
      <c r="D13" s="15">
        <v>7110</v>
      </c>
      <c r="E13" s="15">
        <v>95114.72</v>
      </c>
      <c r="F13" s="16">
        <v>676265659</v>
      </c>
      <c r="G13" s="9">
        <v>2.0779243958665189E-3</v>
      </c>
      <c r="H13" s="17"/>
    </row>
    <row r="14" spans="1:8" ht="15" customHeight="1" x14ac:dyDescent="0.25">
      <c r="A14" s="14"/>
      <c r="B14" s="14" t="s">
        <v>340</v>
      </c>
      <c r="C14" s="14">
        <v>2251.1999999999998</v>
      </c>
      <c r="D14" s="15">
        <v>583720</v>
      </c>
      <c r="E14" s="15">
        <v>100230.68</v>
      </c>
      <c r="F14" s="16">
        <v>58506652530</v>
      </c>
      <c r="G14" s="9">
        <v>0.17977018202039532</v>
      </c>
      <c r="H14" s="17"/>
    </row>
    <row r="15" spans="1:8" ht="15" customHeight="1" x14ac:dyDescent="0.25">
      <c r="A15" s="14"/>
      <c r="B15" s="14" t="s">
        <v>351</v>
      </c>
      <c r="C15" s="14">
        <v>2251.3000000000002</v>
      </c>
      <c r="D15" s="15">
        <v>80000</v>
      </c>
      <c r="E15" s="15">
        <v>100479.67</v>
      </c>
      <c r="F15" s="16">
        <v>8038373600</v>
      </c>
      <c r="G15" s="9">
        <v>2.4699069639627192E-2</v>
      </c>
      <c r="H15" s="17"/>
    </row>
    <row r="16" spans="1:8" ht="15" customHeight="1" x14ac:dyDescent="0.25">
      <c r="A16" s="14"/>
      <c r="B16" s="14" t="s">
        <v>356</v>
      </c>
      <c r="C16" s="14">
        <v>2251.4</v>
      </c>
      <c r="D16" s="15">
        <v>185163</v>
      </c>
      <c r="E16" s="15">
        <v>99627.34</v>
      </c>
      <c r="F16" s="16">
        <v>18447297156</v>
      </c>
      <c r="G16" s="9">
        <v>5.6681998099583304E-2</v>
      </c>
      <c r="H16" s="17"/>
    </row>
    <row r="17" spans="1:8" ht="15" customHeight="1" x14ac:dyDescent="0.25">
      <c r="A17" s="14"/>
      <c r="B17" s="14" t="s">
        <v>353</v>
      </c>
      <c r="C17" s="14">
        <v>2251.5</v>
      </c>
      <c r="D17" s="15">
        <v>200000</v>
      </c>
      <c r="E17" s="15">
        <v>99306.04</v>
      </c>
      <c r="F17" s="16">
        <v>19861208000</v>
      </c>
      <c r="G17" s="9">
        <v>6.1026444394065071E-2</v>
      </c>
      <c r="H17" s="17"/>
    </row>
    <row r="18" spans="1:8" ht="15" customHeight="1" x14ac:dyDescent="0.25">
      <c r="A18" s="14"/>
      <c r="B18" s="14" t="s">
        <v>343</v>
      </c>
      <c r="C18" s="14">
        <v>2251.6</v>
      </c>
      <c r="D18" s="15">
        <v>150001</v>
      </c>
      <c r="E18" s="15">
        <v>101338.63</v>
      </c>
      <c r="F18" s="16">
        <v>15200895839</v>
      </c>
      <c r="G18" s="9">
        <v>4.670695884453295E-2</v>
      </c>
      <c r="H18" s="17"/>
    </row>
    <row r="19" spans="1:8" ht="15" customHeight="1" x14ac:dyDescent="0.25">
      <c r="A19" s="14"/>
      <c r="B19" s="14" t="s">
        <v>345</v>
      </c>
      <c r="C19" s="14">
        <v>2251.6999999999998</v>
      </c>
      <c r="D19" s="15">
        <v>250000</v>
      </c>
      <c r="E19" s="15">
        <v>100188.05</v>
      </c>
      <c r="F19" s="16">
        <v>25047012500</v>
      </c>
      <c r="G19" s="9">
        <v>7.6960581429322064E-2</v>
      </c>
      <c r="H19" s="17"/>
    </row>
    <row r="20" spans="1:8" ht="15" customHeight="1" x14ac:dyDescent="0.25">
      <c r="A20" s="14"/>
      <c r="B20" s="14" t="s">
        <v>355</v>
      </c>
      <c r="C20" s="14">
        <v>2251.8000000000002</v>
      </c>
      <c r="D20" s="15">
        <v>140000</v>
      </c>
      <c r="E20" s="15">
        <v>99783.87</v>
      </c>
      <c r="F20" s="16">
        <v>13969741800</v>
      </c>
      <c r="G20" s="9">
        <v>4.2924059360193327E-2</v>
      </c>
      <c r="H20" s="17"/>
    </row>
    <row r="21" spans="1:8" ht="15" customHeight="1" x14ac:dyDescent="0.25">
      <c r="A21" s="14"/>
      <c r="B21" s="14" t="s">
        <v>357</v>
      </c>
      <c r="C21" s="14">
        <v>2251.9</v>
      </c>
      <c r="D21" s="15">
        <v>150000</v>
      </c>
      <c r="E21" s="15">
        <v>99885.46</v>
      </c>
      <c r="F21" s="16">
        <v>14982819000</v>
      </c>
      <c r="G21" s="9">
        <v>4.6036886103294504E-2</v>
      </c>
      <c r="H21" s="17"/>
    </row>
    <row r="22" spans="1:8" ht="15" customHeight="1" x14ac:dyDescent="0.25">
      <c r="A22" s="14"/>
      <c r="B22" s="14" t="s">
        <v>346</v>
      </c>
      <c r="C22" s="56" t="s">
        <v>348</v>
      </c>
      <c r="D22" s="15">
        <v>211598</v>
      </c>
      <c r="E22" s="15">
        <v>98506.06</v>
      </c>
      <c r="F22" s="16">
        <v>20843685284</v>
      </c>
      <c r="G22" s="9">
        <v>6.4045248453740503E-2</v>
      </c>
      <c r="H22" s="17"/>
    </row>
    <row r="23" spans="1:8" ht="15" customHeight="1" x14ac:dyDescent="0.25">
      <c r="A23" s="14"/>
      <c r="B23" s="14" t="s">
        <v>347</v>
      </c>
      <c r="C23" s="56" t="s">
        <v>349</v>
      </c>
      <c r="D23" s="15">
        <v>190627</v>
      </c>
      <c r="E23" s="15">
        <v>95924.46</v>
      </c>
      <c r="F23" s="16">
        <v>18285792036</v>
      </c>
      <c r="G23" s="9">
        <v>5.6185750176242652E-2</v>
      </c>
      <c r="H23" s="17"/>
    </row>
    <row r="24" spans="1:8" ht="15" customHeight="1" x14ac:dyDescent="0.25">
      <c r="A24" s="14"/>
      <c r="B24" s="14" t="s">
        <v>339</v>
      </c>
      <c r="C24" s="56" t="s">
        <v>352</v>
      </c>
      <c r="D24" s="15">
        <v>290000</v>
      </c>
      <c r="E24" s="15">
        <v>103849.77</v>
      </c>
      <c r="F24" s="16">
        <v>30116433300</v>
      </c>
      <c r="G24" s="9">
        <v>9.2537112653471018E-2</v>
      </c>
      <c r="H24" s="17"/>
    </row>
    <row r="25" spans="1:8" ht="15" customHeight="1" x14ac:dyDescent="0.25">
      <c r="A25" s="14"/>
      <c r="B25" s="20" t="s">
        <v>359</v>
      </c>
      <c r="C25" s="56" t="s">
        <v>354</v>
      </c>
      <c r="D25" s="15">
        <v>10</v>
      </c>
      <c r="E25" s="15">
        <v>999999999.60000002</v>
      </c>
      <c r="F25" s="16">
        <v>9999999996</v>
      </c>
      <c r="G25" s="9">
        <v>3.0726451467430631E-2</v>
      </c>
      <c r="H25" s="17"/>
    </row>
    <row r="26" spans="1:8" s="47" customFormat="1" ht="15" customHeight="1" x14ac:dyDescent="0.25">
      <c r="A26" s="45" t="s">
        <v>1</v>
      </c>
      <c r="B26" s="45" t="s">
        <v>183</v>
      </c>
      <c r="C26" s="45" t="s">
        <v>194</v>
      </c>
      <c r="D26" s="21">
        <v>2438229</v>
      </c>
      <c r="E26" s="21"/>
      <c r="F26" s="21">
        <v>253976176700</v>
      </c>
      <c r="G26" s="23">
        <v>0.78037866703776504</v>
      </c>
      <c r="H26" s="46"/>
    </row>
    <row r="27" spans="1:8" ht="15" customHeight="1" x14ac:dyDescent="0.25">
      <c r="A27" s="33" t="s">
        <v>195</v>
      </c>
      <c r="B27" s="33" t="s">
        <v>196</v>
      </c>
      <c r="C27" s="33" t="s">
        <v>197</v>
      </c>
      <c r="D27" s="33" t="s">
        <v>1</v>
      </c>
      <c r="E27" s="33" t="s">
        <v>1</v>
      </c>
      <c r="F27" s="33" t="s">
        <v>1</v>
      </c>
      <c r="G27" s="9" t="str">
        <f t="shared" ref="G27:G40" si="0">IFERROR(F27/$F$43,"")</f>
        <v/>
      </c>
      <c r="H27" s="17"/>
    </row>
    <row r="28" spans="1:8" ht="15" customHeight="1" x14ac:dyDescent="0.25">
      <c r="A28" s="14" t="s">
        <v>66</v>
      </c>
      <c r="B28" s="14" t="s">
        <v>66</v>
      </c>
      <c r="C28" s="14" t="s">
        <v>66</v>
      </c>
      <c r="D28" s="14" t="s">
        <v>66</v>
      </c>
      <c r="E28" s="14" t="s">
        <v>66</v>
      </c>
      <c r="F28" s="14" t="s">
        <v>66</v>
      </c>
      <c r="G28" s="9" t="str">
        <f t="shared" si="0"/>
        <v/>
      </c>
      <c r="H28" s="17"/>
    </row>
    <row r="29" spans="1:8" ht="15.75" customHeight="1" x14ac:dyDescent="0.25">
      <c r="A29" s="14" t="s">
        <v>1</v>
      </c>
      <c r="B29" s="14" t="s">
        <v>183</v>
      </c>
      <c r="C29" s="14" t="s">
        <v>198</v>
      </c>
      <c r="D29" s="14" t="s">
        <v>1</v>
      </c>
      <c r="E29" s="14" t="s">
        <v>1</v>
      </c>
      <c r="F29" s="14" t="s">
        <v>1</v>
      </c>
      <c r="G29" s="9" t="str">
        <f t="shared" si="0"/>
        <v/>
      </c>
      <c r="H29" s="17"/>
    </row>
    <row r="30" spans="1:8" ht="15" customHeight="1" x14ac:dyDescent="0.25">
      <c r="A30" s="14" t="s">
        <v>1</v>
      </c>
      <c r="B30" s="14" t="s">
        <v>199</v>
      </c>
      <c r="C30" s="14" t="s">
        <v>200</v>
      </c>
      <c r="D30" s="16">
        <v>2438229</v>
      </c>
      <c r="E30" s="20"/>
      <c r="F30" s="16">
        <v>253976176700</v>
      </c>
      <c r="G30" s="9">
        <v>0.78037866703776504</v>
      </c>
      <c r="H30" s="17"/>
    </row>
    <row r="31" spans="1:8" ht="15" customHeight="1" x14ac:dyDescent="0.25">
      <c r="A31" s="33" t="s">
        <v>201</v>
      </c>
      <c r="B31" s="33" t="s">
        <v>202</v>
      </c>
      <c r="C31" s="33" t="s">
        <v>203</v>
      </c>
      <c r="D31" s="33" t="s">
        <v>1</v>
      </c>
      <c r="E31" s="33" t="s">
        <v>1</v>
      </c>
      <c r="F31" s="33" t="s">
        <v>1</v>
      </c>
      <c r="G31" s="9" t="str">
        <f t="shared" si="0"/>
        <v/>
      </c>
      <c r="H31" s="17"/>
    </row>
    <row r="32" spans="1:8" ht="15" customHeight="1" x14ac:dyDescent="0.25">
      <c r="A32" s="14" t="s">
        <v>66</v>
      </c>
      <c r="B32" s="14" t="s">
        <v>66</v>
      </c>
      <c r="C32" s="14" t="s">
        <v>66</v>
      </c>
      <c r="D32" s="14" t="s">
        <v>66</v>
      </c>
      <c r="E32" s="14" t="s">
        <v>66</v>
      </c>
      <c r="F32" s="14" t="s">
        <v>66</v>
      </c>
      <c r="G32" s="9" t="str">
        <f t="shared" si="0"/>
        <v/>
      </c>
      <c r="H32" s="17"/>
    </row>
    <row r="33" spans="1:8" s="47" customFormat="1" ht="15" customHeight="1" x14ac:dyDescent="0.25">
      <c r="A33" s="45" t="s">
        <v>1</v>
      </c>
      <c r="B33" s="45" t="s">
        <v>183</v>
      </c>
      <c r="C33" s="45" t="s">
        <v>204</v>
      </c>
      <c r="D33" s="45" t="s">
        <v>344</v>
      </c>
      <c r="E33" s="45" t="s">
        <v>344</v>
      </c>
      <c r="F33" s="21">
        <v>10072993777</v>
      </c>
      <c r="G33" s="23">
        <v>3.095073545445242E-2</v>
      </c>
      <c r="H33" s="46"/>
    </row>
    <row r="34" spans="1:8" ht="15" customHeight="1" x14ac:dyDescent="0.25">
      <c r="A34" s="33" t="s">
        <v>205</v>
      </c>
      <c r="B34" s="33" t="s">
        <v>64</v>
      </c>
      <c r="C34" s="33" t="s">
        <v>206</v>
      </c>
      <c r="D34" s="33" t="s">
        <v>1</v>
      </c>
      <c r="E34" s="33" t="s">
        <v>1</v>
      </c>
      <c r="F34" s="33" t="s">
        <v>1</v>
      </c>
      <c r="G34" s="33" t="str">
        <f t="shared" si="0"/>
        <v/>
      </c>
      <c r="H34" s="17"/>
    </row>
    <row r="35" spans="1:8" ht="15" customHeight="1" x14ac:dyDescent="0.25">
      <c r="A35" s="14" t="s">
        <v>1</v>
      </c>
      <c r="B35" s="14" t="s">
        <v>207</v>
      </c>
      <c r="C35" s="14" t="s">
        <v>208</v>
      </c>
      <c r="D35" s="14" t="s">
        <v>1</v>
      </c>
      <c r="E35" s="14" t="s">
        <v>1</v>
      </c>
      <c r="F35" s="18">
        <v>2415455487</v>
      </c>
      <c r="G35" s="9">
        <v>7.4218375822731868E-3</v>
      </c>
      <c r="H35" s="17"/>
    </row>
    <row r="36" spans="1:8" ht="15" customHeight="1" x14ac:dyDescent="0.25">
      <c r="A36" s="14" t="s">
        <v>66</v>
      </c>
      <c r="B36" s="14" t="s">
        <v>66</v>
      </c>
      <c r="C36" s="14" t="s">
        <v>66</v>
      </c>
      <c r="D36" s="14" t="s">
        <v>66</v>
      </c>
      <c r="E36" s="14" t="s">
        <v>66</v>
      </c>
      <c r="F36" s="19" t="s">
        <v>66</v>
      </c>
      <c r="G36" s="14" t="str">
        <f t="shared" si="0"/>
        <v/>
      </c>
      <c r="H36" s="17"/>
    </row>
    <row r="37" spans="1:8" ht="15" customHeight="1" x14ac:dyDescent="0.25">
      <c r="A37" s="14" t="s">
        <v>1</v>
      </c>
      <c r="B37" s="20" t="s">
        <v>338</v>
      </c>
      <c r="C37" s="14" t="s">
        <v>209</v>
      </c>
      <c r="D37" s="14" t="s">
        <v>1</v>
      </c>
      <c r="E37" s="14" t="s">
        <v>1</v>
      </c>
      <c r="F37" s="18">
        <v>1800000000</v>
      </c>
      <c r="G37" s="10">
        <v>5.5307612663498176E-3</v>
      </c>
      <c r="H37" s="17"/>
    </row>
    <row r="38" spans="1:8" ht="15" customHeight="1" x14ac:dyDescent="0.25">
      <c r="A38" s="14" t="s">
        <v>66</v>
      </c>
      <c r="B38" s="14" t="s">
        <v>66</v>
      </c>
      <c r="C38" s="14" t="s">
        <v>66</v>
      </c>
      <c r="D38" s="14" t="s">
        <v>66</v>
      </c>
      <c r="E38" s="14" t="s">
        <v>66</v>
      </c>
      <c r="F38" s="19" t="s">
        <v>66</v>
      </c>
      <c r="G38" s="14" t="str">
        <f t="shared" si="0"/>
        <v/>
      </c>
      <c r="H38" s="17"/>
    </row>
    <row r="39" spans="1:8" ht="15" customHeight="1" x14ac:dyDescent="0.25">
      <c r="A39" s="14" t="s">
        <v>1</v>
      </c>
      <c r="B39" s="20" t="s">
        <v>326</v>
      </c>
      <c r="C39" s="14">
        <v>2261</v>
      </c>
      <c r="D39" s="14" t="s">
        <v>1</v>
      </c>
      <c r="E39" s="14" t="s">
        <v>1</v>
      </c>
      <c r="F39" s="18">
        <v>40014790891</v>
      </c>
      <c r="G39" s="9">
        <v>0.12295125307835017</v>
      </c>
      <c r="H39" s="17"/>
    </row>
    <row r="40" spans="1:8" ht="15" customHeight="1" x14ac:dyDescent="0.25">
      <c r="A40" s="14" t="s">
        <v>66</v>
      </c>
      <c r="B40" s="20" t="s">
        <v>341</v>
      </c>
      <c r="C40" s="14" t="s">
        <v>66</v>
      </c>
      <c r="D40" s="14" t="s">
        <v>66</v>
      </c>
      <c r="E40" s="14" t="s">
        <v>66</v>
      </c>
      <c r="F40" s="18" t="s">
        <v>66</v>
      </c>
      <c r="G40" s="9" t="str">
        <f t="shared" si="0"/>
        <v/>
      </c>
      <c r="H40" s="17"/>
    </row>
    <row r="41" spans="1:8" ht="15" customHeight="1" x14ac:dyDescent="0.25">
      <c r="A41" s="14" t="s">
        <v>1</v>
      </c>
      <c r="B41" s="20" t="s">
        <v>342</v>
      </c>
      <c r="C41" s="14">
        <v>2262</v>
      </c>
      <c r="D41" s="14" t="s">
        <v>1</v>
      </c>
      <c r="E41" s="14" t="s">
        <v>1</v>
      </c>
      <c r="F41" s="18">
        <v>17173068493</v>
      </c>
      <c r="G41" s="9">
        <v>5.2766745580809356E-2</v>
      </c>
      <c r="H41" s="34"/>
    </row>
    <row r="42" spans="1:8" s="47" customFormat="1" ht="15" customHeight="1" x14ac:dyDescent="0.25">
      <c r="A42" s="45" t="s">
        <v>1</v>
      </c>
      <c r="B42" s="45" t="s">
        <v>183</v>
      </c>
      <c r="C42" s="45">
        <v>2263</v>
      </c>
      <c r="D42" s="45"/>
      <c r="E42" s="45"/>
      <c r="F42" s="48">
        <v>61403314871</v>
      </c>
      <c r="G42" s="23">
        <v>0.18867059750778253</v>
      </c>
      <c r="H42" s="46"/>
    </row>
    <row r="43" spans="1:8" ht="15" customHeight="1" x14ac:dyDescent="0.25">
      <c r="A43" s="33" t="s">
        <v>160</v>
      </c>
      <c r="B43" s="33" t="s">
        <v>210</v>
      </c>
      <c r="C43" s="33" t="s">
        <v>211</v>
      </c>
      <c r="D43" s="21">
        <v>2438229</v>
      </c>
      <c r="E43" s="14"/>
      <c r="F43" s="22">
        <v>325452485348</v>
      </c>
      <c r="G43" s="23">
        <v>1</v>
      </c>
      <c r="H43" s="17"/>
    </row>
    <row r="44" spans="1:8" ht="15" customHeight="1" x14ac:dyDescent="0.25">
      <c r="A44" s="24" t="s">
        <v>1</v>
      </c>
      <c r="B44" s="24" t="s">
        <v>1</v>
      </c>
      <c r="C44" s="24" t="s">
        <v>1</v>
      </c>
      <c r="D44" s="24" t="s">
        <v>1</v>
      </c>
      <c r="E44" s="24" t="s">
        <v>1</v>
      </c>
      <c r="F44" s="24" t="s">
        <v>1</v>
      </c>
      <c r="G44" s="24" t="s">
        <v>1</v>
      </c>
    </row>
    <row r="47" spans="1:8" x14ac:dyDescent="0.2">
      <c r="G47" s="27"/>
    </row>
  </sheetData>
  <mergeCells count="1">
    <mergeCell ref="B2:G2"/>
  </mergeCells>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F38" sqref="F38"/>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 customHeight="1" x14ac:dyDescent="0.2">
      <c r="A1" s="62" t="s">
        <v>5</v>
      </c>
      <c r="B1" s="62" t="s">
        <v>212</v>
      </c>
      <c r="C1" s="62" t="s">
        <v>213</v>
      </c>
      <c r="D1" s="62" t="s">
        <v>214</v>
      </c>
      <c r="E1" s="62" t="s">
        <v>215</v>
      </c>
      <c r="F1" s="62" t="s">
        <v>216</v>
      </c>
      <c r="G1" s="62" t="s">
        <v>217</v>
      </c>
      <c r="H1" s="62"/>
      <c r="I1" s="62" t="s">
        <v>218</v>
      </c>
      <c r="J1" s="62"/>
    </row>
    <row r="2" spans="1:10" ht="15" customHeight="1" x14ac:dyDescent="0.2">
      <c r="A2" s="62"/>
      <c r="B2" s="62"/>
      <c r="C2" s="62"/>
      <c r="D2" s="62"/>
      <c r="E2" s="62"/>
      <c r="F2" s="62"/>
      <c r="G2" s="7" t="s">
        <v>219</v>
      </c>
      <c r="H2" s="7" t="s">
        <v>220</v>
      </c>
      <c r="I2" s="7" t="s">
        <v>219</v>
      </c>
      <c r="J2" s="7" t="s">
        <v>221</v>
      </c>
    </row>
    <row r="3" spans="1:10" ht="15" customHeight="1" x14ac:dyDescent="0.25">
      <c r="A3" s="5" t="s">
        <v>8</v>
      </c>
      <c r="B3" s="5" t="s">
        <v>222</v>
      </c>
      <c r="C3" s="5" t="s">
        <v>1</v>
      </c>
      <c r="D3" s="5" t="s">
        <v>1</v>
      </c>
      <c r="E3" s="5" t="s">
        <v>1</v>
      </c>
      <c r="F3" s="5" t="s">
        <v>1</v>
      </c>
      <c r="G3" s="5" t="s">
        <v>1</v>
      </c>
      <c r="H3" s="5" t="s">
        <v>1</v>
      </c>
      <c r="I3" s="5" t="s">
        <v>1</v>
      </c>
      <c r="J3" s="5" t="s">
        <v>1</v>
      </c>
    </row>
    <row r="4" spans="1:10" ht="15" customHeight="1" x14ac:dyDescent="0.25">
      <c r="A4" s="5" t="s">
        <v>66</v>
      </c>
      <c r="B4" s="5" t="s">
        <v>66</v>
      </c>
      <c r="C4" s="5" t="s">
        <v>66</v>
      </c>
      <c r="D4" s="5" t="s">
        <v>66</v>
      </c>
      <c r="E4" s="5" t="s">
        <v>66</v>
      </c>
      <c r="F4" s="5" t="s">
        <v>66</v>
      </c>
      <c r="G4" s="5" t="s">
        <v>66</v>
      </c>
      <c r="H4" s="5" t="s">
        <v>66</v>
      </c>
      <c r="I4" s="5" t="s">
        <v>66</v>
      </c>
      <c r="J4" s="5" t="s">
        <v>66</v>
      </c>
    </row>
    <row r="5" spans="1:10" ht="15" customHeight="1" x14ac:dyDescent="0.25">
      <c r="A5" s="5"/>
      <c r="B5" s="5"/>
      <c r="C5" s="5" t="s">
        <v>1</v>
      </c>
      <c r="D5" s="5" t="s">
        <v>1</v>
      </c>
      <c r="E5" s="5" t="s">
        <v>1</v>
      </c>
      <c r="F5" s="5" t="s">
        <v>1</v>
      </c>
      <c r="G5" s="5" t="s">
        <v>1</v>
      </c>
      <c r="H5" s="5" t="s">
        <v>1</v>
      </c>
      <c r="I5" s="5" t="s">
        <v>1</v>
      </c>
      <c r="J5" s="5" t="s">
        <v>1</v>
      </c>
    </row>
    <row r="6" spans="1:10" ht="15" customHeight="1" x14ac:dyDescent="0.25">
      <c r="A6" s="8" t="s">
        <v>58</v>
      </c>
      <c r="B6" s="8" t="s">
        <v>223</v>
      </c>
      <c r="C6" s="8" t="s">
        <v>1</v>
      </c>
      <c r="D6" s="8" t="s">
        <v>1</v>
      </c>
      <c r="E6" s="8" t="s">
        <v>1</v>
      </c>
      <c r="F6" s="8" t="s">
        <v>1</v>
      </c>
      <c r="G6" s="8" t="s">
        <v>1</v>
      </c>
      <c r="H6" s="8" t="s">
        <v>1</v>
      </c>
      <c r="I6" s="8" t="s">
        <v>1</v>
      </c>
      <c r="J6" s="8" t="s">
        <v>1</v>
      </c>
    </row>
    <row r="7" spans="1:10" ht="15" customHeight="1" x14ac:dyDescent="0.25">
      <c r="A7" s="5" t="s">
        <v>11</v>
      </c>
      <c r="B7" s="5" t="s">
        <v>224</v>
      </c>
      <c r="C7" s="5" t="s">
        <v>1</v>
      </c>
      <c r="D7" s="5" t="s">
        <v>1</v>
      </c>
      <c r="E7" s="5" t="s">
        <v>1</v>
      </c>
      <c r="F7" s="5" t="s">
        <v>1</v>
      </c>
      <c r="G7" s="5" t="s">
        <v>1</v>
      </c>
      <c r="H7" s="5" t="s">
        <v>1</v>
      </c>
      <c r="I7" s="5" t="s">
        <v>1</v>
      </c>
      <c r="J7" s="5" t="s">
        <v>1</v>
      </c>
    </row>
    <row r="8" spans="1:10" ht="15" customHeight="1" x14ac:dyDescent="0.25">
      <c r="A8" s="5" t="s">
        <v>66</v>
      </c>
      <c r="B8" s="5" t="s">
        <v>66</v>
      </c>
      <c r="C8" s="5" t="s">
        <v>66</v>
      </c>
      <c r="D8" s="5" t="s">
        <v>66</v>
      </c>
      <c r="E8" s="5" t="s">
        <v>66</v>
      </c>
      <c r="F8" s="5" t="s">
        <v>66</v>
      </c>
      <c r="G8" s="5" t="s">
        <v>66</v>
      </c>
      <c r="H8" s="5" t="s">
        <v>66</v>
      </c>
      <c r="I8" s="5" t="s">
        <v>66</v>
      </c>
      <c r="J8" s="5" t="s">
        <v>66</v>
      </c>
    </row>
    <row r="9" spans="1:10" ht="15" customHeight="1" x14ac:dyDescent="0.25">
      <c r="A9" s="5"/>
      <c r="B9" s="5"/>
      <c r="C9" s="5" t="s">
        <v>1</v>
      </c>
      <c r="D9" s="5" t="s">
        <v>1</v>
      </c>
      <c r="E9" s="5" t="s">
        <v>1</v>
      </c>
      <c r="F9" s="5" t="s">
        <v>1</v>
      </c>
      <c r="G9" s="5" t="s">
        <v>1</v>
      </c>
      <c r="H9" s="5" t="s">
        <v>1</v>
      </c>
      <c r="I9" s="5" t="s">
        <v>1</v>
      </c>
      <c r="J9" s="5" t="s">
        <v>1</v>
      </c>
    </row>
    <row r="10" spans="1:10" ht="15" customHeight="1" x14ac:dyDescent="0.25">
      <c r="A10" s="8" t="s">
        <v>96</v>
      </c>
      <c r="B10" s="8" t="s">
        <v>225</v>
      </c>
      <c r="C10" s="8" t="s">
        <v>1</v>
      </c>
      <c r="D10" s="8" t="s">
        <v>1</v>
      </c>
      <c r="E10" s="8" t="s">
        <v>1</v>
      </c>
      <c r="F10" s="8" t="s">
        <v>1</v>
      </c>
      <c r="G10" s="8" t="s">
        <v>1</v>
      </c>
      <c r="H10" s="8" t="s">
        <v>1</v>
      </c>
      <c r="I10" s="8" t="s">
        <v>1</v>
      </c>
      <c r="J10" s="8" t="s">
        <v>1</v>
      </c>
    </row>
    <row r="11" spans="1:10" ht="15" customHeight="1" x14ac:dyDescent="0.25">
      <c r="A11" s="8" t="s">
        <v>226</v>
      </c>
      <c r="B11" s="8" t="s">
        <v>227</v>
      </c>
      <c r="C11" s="8" t="s">
        <v>1</v>
      </c>
      <c r="D11" s="8" t="s">
        <v>1</v>
      </c>
      <c r="E11" s="8" t="s">
        <v>1</v>
      </c>
      <c r="F11" s="8" t="s">
        <v>1</v>
      </c>
      <c r="G11" s="8" t="s">
        <v>1</v>
      </c>
      <c r="H11" s="8" t="s">
        <v>1</v>
      </c>
      <c r="I11" s="8" t="s">
        <v>1</v>
      </c>
      <c r="J11" s="8" t="s">
        <v>1</v>
      </c>
    </row>
    <row r="12" spans="1:10" ht="15" customHeight="1" x14ac:dyDescent="0.25">
      <c r="A12" s="5" t="s">
        <v>14</v>
      </c>
      <c r="B12" s="5" t="s">
        <v>228</v>
      </c>
      <c r="C12" s="5" t="s">
        <v>1</v>
      </c>
      <c r="D12" s="5" t="s">
        <v>1</v>
      </c>
      <c r="E12" s="5" t="s">
        <v>1</v>
      </c>
      <c r="F12" s="5" t="s">
        <v>1</v>
      </c>
      <c r="G12" s="5" t="s">
        <v>1</v>
      </c>
      <c r="H12" s="5" t="s">
        <v>1</v>
      </c>
      <c r="I12" s="5" t="s">
        <v>1</v>
      </c>
      <c r="J12" s="5" t="s">
        <v>1</v>
      </c>
    </row>
    <row r="13" spans="1:10" ht="15" customHeight="1" x14ac:dyDescent="0.25">
      <c r="A13" s="5" t="s">
        <v>66</v>
      </c>
      <c r="B13" s="5" t="s">
        <v>66</v>
      </c>
      <c r="C13" s="5" t="s">
        <v>66</v>
      </c>
      <c r="D13" s="5" t="s">
        <v>66</v>
      </c>
      <c r="E13" s="5" t="s">
        <v>66</v>
      </c>
      <c r="F13" s="5" t="s">
        <v>66</v>
      </c>
      <c r="G13" s="5" t="s">
        <v>66</v>
      </c>
      <c r="H13" s="5" t="s">
        <v>66</v>
      </c>
      <c r="I13" s="5" t="s">
        <v>66</v>
      </c>
      <c r="J13" s="5" t="s">
        <v>66</v>
      </c>
    </row>
    <row r="14" spans="1:10" ht="15" customHeight="1" x14ac:dyDescent="0.25">
      <c r="A14" s="5"/>
      <c r="B14" s="5"/>
      <c r="C14" s="5" t="s">
        <v>1</v>
      </c>
      <c r="D14" s="5" t="s">
        <v>1</v>
      </c>
      <c r="E14" s="5" t="s">
        <v>1</v>
      </c>
      <c r="F14" s="5" t="s">
        <v>1</v>
      </c>
      <c r="G14" s="5" t="s">
        <v>1</v>
      </c>
      <c r="H14" s="5" t="s">
        <v>1</v>
      </c>
      <c r="I14" s="5" t="s">
        <v>1</v>
      </c>
      <c r="J14" s="5" t="s">
        <v>1</v>
      </c>
    </row>
    <row r="15" spans="1:10" ht="15" customHeight="1" x14ac:dyDescent="0.25">
      <c r="A15" s="8" t="s">
        <v>144</v>
      </c>
      <c r="B15" s="8" t="s">
        <v>229</v>
      </c>
      <c r="C15" s="8" t="s">
        <v>1</v>
      </c>
      <c r="D15" s="8" t="s">
        <v>1</v>
      </c>
      <c r="E15" s="8" t="s">
        <v>1</v>
      </c>
      <c r="F15" s="8" t="s">
        <v>1</v>
      </c>
      <c r="G15" s="8" t="s">
        <v>1</v>
      </c>
      <c r="H15" s="8" t="s">
        <v>1</v>
      </c>
      <c r="I15" s="8" t="s">
        <v>1</v>
      </c>
      <c r="J15" s="8" t="s">
        <v>1</v>
      </c>
    </row>
    <row r="16" spans="1:10" ht="15" customHeight="1" x14ac:dyDescent="0.25">
      <c r="A16" s="5" t="s">
        <v>17</v>
      </c>
      <c r="B16" s="5" t="s">
        <v>230</v>
      </c>
      <c r="C16" s="5" t="s">
        <v>1</v>
      </c>
      <c r="D16" s="5" t="s">
        <v>1</v>
      </c>
      <c r="E16" s="5" t="s">
        <v>1</v>
      </c>
      <c r="F16" s="5" t="s">
        <v>1</v>
      </c>
      <c r="G16" s="5" t="s">
        <v>1</v>
      </c>
      <c r="H16" s="5" t="s">
        <v>1</v>
      </c>
      <c r="I16" s="5" t="s">
        <v>1</v>
      </c>
      <c r="J16" s="5" t="s">
        <v>1</v>
      </c>
    </row>
    <row r="17" spans="1:10" ht="15" customHeight="1" x14ac:dyDescent="0.25">
      <c r="A17" s="5" t="s">
        <v>66</v>
      </c>
      <c r="B17" s="5" t="s">
        <v>66</v>
      </c>
      <c r="C17" s="5" t="s">
        <v>66</v>
      </c>
      <c r="D17" s="5" t="s">
        <v>66</v>
      </c>
      <c r="E17" s="5" t="s">
        <v>66</v>
      </c>
      <c r="F17" s="5" t="s">
        <v>66</v>
      </c>
      <c r="G17" s="5" t="s">
        <v>66</v>
      </c>
      <c r="H17" s="5" t="s">
        <v>66</v>
      </c>
      <c r="I17" s="5" t="s">
        <v>66</v>
      </c>
      <c r="J17" s="5" t="s">
        <v>66</v>
      </c>
    </row>
    <row r="18" spans="1:10" ht="15" customHeight="1" x14ac:dyDescent="0.25">
      <c r="A18" s="5"/>
      <c r="B18" s="5"/>
      <c r="C18" s="5" t="s">
        <v>1</v>
      </c>
      <c r="D18" s="5" t="s">
        <v>1</v>
      </c>
      <c r="E18" s="5" t="s">
        <v>1</v>
      </c>
      <c r="F18" s="5" t="s">
        <v>1</v>
      </c>
      <c r="G18" s="5" t="s">
        <v>1</v>
      </c>
      <c r="H18" s="5" t="s">
        <v>1</v>
      </c>
      <c r="I18" s="5" t="s">
        <v>1</v>
      </c>
      <c r="J18" s="5" t="s">
        <v>1</v>
      </c>
    </row>
    <row r="19" spans="1:10" ht="15" customHeight="1" x14ac:dyDescent="0.25">
      <c r="A19" s="8" t="s">
        <v>147</v>
      </c>
      <c r="B19" s="8" t="s">
        <v>231</v>
      </c>
      <c r="C19" s="8" t="s">
        <v>1</v>
      </c>
      <c r="D19" s="8" t="s">
        <v>1</v>
      </c>
      <c r="E19" s="8" t="s">
        <v>1</v>
      </c>
      <c r="F19" s="8" t="s">
        <v>1</v>
      </c>
      <c r="G19" s="8" t="s">
        <v>1</v>
      </c>
      <c r="H19" s="8" t="s">
        <v>1</v>
      </c>
      <c r="I19" s="8" t="s">
        <v>1</v>
      </c>
      <c r="J19" s="8" t="s">
        <v>1</v>
      </c>
    </row>
    <row r="20" spans="1:10" ht="15" customHeight="1" x14ac:dyDescent="0.25">
      <c r="A20" s="8" t="s">
        <v>232</v>
      </c>
      <c r="B20" s="8" t="s">
        <v>233</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31"/>
  <sheetViews>
    <sheetView topLeftCell="A13" workbookViewId="0">
      <selection activeCell="F34" sqref="F34"/>
    </sheetView>
  </sheetViews>
  <sheetFormatPr defaultRowHeight="12.75" x14ac:dyDescent="0.2"/>
  <cols>
    <col min="1" max="1" width="6.85546875" style="12" customWidth="1"/>
    <col min="2" max="2" width="55" style="12" customWidth="1"/>
    <col min="3" max="3" width="10.28515625" style="12" customWidth="1"/>
    <col min="4" max="5" width="21" style="12" bestFit="1" customWidth="1"/>
    <col min="6" max="16384" width="9.140625" style="12"/>
  </cols>
  <sheetData>
    <row r="1" spans="1:9" ht="15" customHeight="1" x14ac:dyDescent="0.2">
      <c r="A1" s="11" t="s">
        <v>5</v>
      </c>
      <c r="B1" s="35" t="s">
        <v>117</v>
      </c>
      <c r="C1" s="35" t="s">
        <v>54</v>
      </c>
      <c r="D1" s="35" t="s">
        <v>234</v>
      </c>
      <c r="E1" s="35" t="s">
        <v>235</v>
      </c>
    </row>
    <row r="2" spans="1:9" ht="15.75" x14ac:dyDescent="0.25">
      <c r="A2" s="13" t="s">
        <v>58</v>
      </c>
      <c r="B2" s="36" t="s">
        <v>236</v>
      </c>
      <c r="C2" s="36" t="s">
        <v>184</v>
      </c>
      <c r="D2" s="36" t="s">
        <v>1</v>
      </c>
      <c r="E2" s="36" t="s">
        <v>1</v>
      </c>
    </row>
    <row r="3" spans="1:9" ht="31.5" x14ac:dyDescent="0.25">
      <c r="A3" s="14" t="s">
        <v>8</v>
      </c>
      <c r="B3" s="37" t="s">
        <v>237</v>
      </c>
      <c r="C3" s="38" t="s">
        <v>238</v>
      </c>
      <c r="D3" s="39">
        <v>1.1000706769263711E-2</v>
      </c>
      <c r="E3" s="40">
        <v>1.1000670390177249E-2</v>
      </c>
      <c r="H3" s="32"/>
      <c r="I3" s="32"/>
    </row>
    <row r="4" spans="1:9" ht="31.5" x14ac:dyDescent="0.25">
      <c r="A4" s="14" t="s">
        <v>11</v>
      </c>
      <c r="B4" s="37" t="s">
        <v>239</v>
      </c>
      <c r="C4" s="38" t="s">
        <v>240</v>
      </c>
      <c r="D4" s="39">
        <v>1.0023243189799249E-3</v>
      </c>
      <c r="E4" s="40">
        <v>1.1284545933381495E-3</v>
      </c>
      <c r="H4" s="32"/>
      <c r="I4" s="32"/>
    </row>
    <row r="5" spans="1:9" ht="47.25" x14ac:dyDescent="0.25">
      <c r="A5" s="14" t="s">
        <v>14</v>
      </c>
      <c r="B5" s="37" t="s">
        <v>241</v>
      </c>
      <c r="C5" s="38" t="s">
        <v>242</v>
      </c>
      <c r="D5" s="39">
        <v>1.1248277997287918E-3</v>
      </c>
      <c r="E5" s="40">
        <v>1.1013406227677466E-3</v>
      </c>
      <c r="H5" s="32"/>
      <c r="I5" s="32"/>
    </row>
    <row r="6" spans="1:9" ht="31.5" x14ac:dyDescent="0.25">
      <c r="A6" s="14" t="s">
        <v>17</v>
      </c>
      <c r="B6" s="37" t="s">
        <v>243</v>
      </c>
      <c r="C6" s="38" t="s">
        <v>244</v>
      </c>
      <c r="D6" s="39">
        <v>3.7562544991731145E-4</v>
      </c>
      <c r="E6" s="40">
        <v>3.800415753596485E-4</v>
      </c>
      <c r="H6" s="32"/>
      <c r="I6" s="32"/>
    </row>
    <row r="7" spans="1:9" ht="31.5" x14ac:dyDescent="0.25">
      <c r="A7" s="14" t="s">
        <v>20</v>
      </c>
      <c r="B7" s="37" t="s">
        <v>245</v>
      </c>
      <c r="C7" s="38" t="s">
        <v>246</v>
      </c>
      <c r="D7" s="39">
        <v>0</v>
      </c>
      <c r="E7" s="40">
        <v>0</v>
      </c>
      <c r="H7" s="32"/>
      <c r="I7" s="32"/>
    </row>
    <row r="8" spans="1:9" ht="31.5" x14ac:dyDescent="0.25">
      <c r="A8" s="14" t="s">
        <v>23</v>
      </c>
      <c r="B8" s="37" t="s">
        <v>247</v>
      </c>
      <c r="C8" s="38" t="s">
        <v>248</v>
      </c>
      <c r="D8" s="39">
        <v>0</v>
      </c>
      <c r="E8" s="40">
        <v>0</v>
      </c>
      <c r="H8" s="32"/>
      <c r="I8" s="32"/>
    </row>
    <row r="9" spans="1:9" ht="47.25" x14ac:dyDescent="0.25">
      <c r="A9" s="14" t="s">
        <v>26</v>
      </c>
      <c r="B9" s="37" t="s">
        <v>249</v>
      </c>
      <c r="C9" s="38" t="s">
        <v>250</v>
      </c>
      <c r="D9" s="39">
        <v>4.5447587867829975E-4</v>
      </c>
      <c r="E9" s="40">
        <v>4.4498615515728705E-4</v>
      </c>
      <c r="H9" s="32"/>
      <c r="I9" s="32"/>
    </row>
    <row r="10" spans="1:9" ht="15.75" x14ac:dyDescent="0.25">
      <c r="A10" s="14" t="s">
        <v>29</v>
      </c>
      <c r="B10" s="37" t="s">
        <v>251</v>
      </c>
      <c r="C10" s="38" t="s">
        <v>252</v>
      </c>
      <c r="D10" s="39">
        <v>1.4065841276777343E-2</v>
      </c>
      <c r="E10" s="40">
        <v>1.4323459512492068E-2</v>
      </c>
      <c r="H10" s="32"/>
      <c r="I10" s="32"/>
    </row>
    <row r="11" spans="1:9" ht="15.75" x14ac:dyDescent="0.25">
      <c r="A11" s="14" t="s">
        <v>32</v>
      </c>
      <c r="B11" s="37" t="s">
        <v>253</v>
      </c>
      <c r="C11" s="38" t="s">
        <v>254</v>
      </c>
      <c r="D11" s="39">
        <v>0.21489513704689869</v>
      </c>
      <c r="E11" s="40">
        <v>0.74722853899783159</v>
      </c>
      <c r="H11" s="32"/>
      <c r="I11" s="32"/>
    </row>
    <row r="12" spans="1:9" ht="47.25" x14ac:dyDescent="0.25">
      <c r="A12" s="14" t="s">
        <v>35</v>
      </c>
      <c r="B12" s="37" t="s">
        <v>255</v>
      </c>
      <c r="C12" s="38" t="s">
        <v>248</v>
      </c>
      <c r="D12" s="38"/>
      <c r="E12" s="38"/>
      <c r="H12" s="32"/>
      <c r="I12" s="32"/>
    </row>
    <row r="13" spans="1:9" ht="15.75" x14ac:dyDescent="0.25">
      <c r="A13" s="13" t="s">
        <v>96</v>
      </c>
      <c r="B13" s="41" t="s">
        <v>256</v>
      </c>
      <c r="C13" s="36" t="s">
        <v>257</v>
      </c>
      <c r="D13" s="36"/>
      <c r="E13" s="36"/>
      <c r="H13" s="32"/>
      <c r="I13" s="32"/>
    </row>
    <row r="14" spans="1:9" ht="15.75" x14ac:dyDescent="0.25">
      <c r="A14" s="14" t="s">
        <v>8</v>
      </c>
      <c r="B14" s="37" t="s">
        <v>258</v>
      </c>
      <c r="C14" s="38" t="s">
        <v>259</v>
      </c>
      <c r="D14" s="42">
        <v>222574287000</v>
      </c>
      <c r="E14" s="43">
        <v>220406252100</v>
      </c>
      <c r="H14" s="32"/>
      <c r="I14" s="32"/>
    </row>
    <row r="15" spans="1:9" ht="15.75" x14ac:dyDescent="0.25">
      <c r="A15" s="14"/>
      <c r="B15" s="37" t="s">
        <v>260</v>
      </c>
      <c r="C15" s="38" t="s">
        <v>261</v>
      </c>
      <c r="D15" s="42">
        <v>222574287000</v>
      </c>
      <c r="E15" s="43">
        <v>220406252100</v>
      </c>
      <c r="H15" s="32"/>
      <c r="I15" s="32"/>
    </row>
    <row r="16" spans="1:9" ht="15.75" x14ac:dyDescent="0.25">
      <c r="A16" s="14"/>
      <c r="B16" s="37" t="s">
        <v>262</v>
      </c>
      <c r="C16" s="38" t="s">
        <v>263</v>
      </c>
      <c r="D16" s="42">
        <v>22257428.699999999</v>
      </c>
      <c r="E16" s="43">
        <v>22040625.210000001</v>
      </c>
      <c r="H16" s="32"/>
      <c r="I16" s="32"/>
    </row>
    <row r="17" spans="1:9" ht="15.75" x14ac:dyDescent="0.25">
      <c r="A17" s="14" t="s">
        <v>11</v>
      </c>
      <c r="B17" s="37" t="s">
        <v>264</v>
      </c>
      <c r="C17" s="38" t="s">
        <v>265</v>
      </c>
      <c r="D17" s="42">
        <v>1288194600</v>
      </c>
      <c r="E17" s="43">
        <v>2168034900</v>
      </c>
      <c r="H17" s="32"/>
      <c r="I17" s="32"/>
    </row>
    <row r="18" spans="1:9" ht="15.75" x14ac:dyDescent="0.25">
      <c r="A18" s="14"/>
      <c r="B18" s="37" t="s">
        <v>266</v>
      </c>
      <c r="C18" s="38" t="s">
        <v>267</v>
      </c>
      <c r="D18" s="42">
        <v>765151.74</v>
      </c>
      <c r="E18" s="43">
        <v>1025586.63</v>
      </c>
      <c r="H18" s="32"/>
      <c r="I18" s="32"/>
    </row>
    <row r="19" spans="1:9" ht="15.75" x14ac:dyDescent="0.25">
      <c r="A19" s="14"/>
      <c r="B19" s="37" t="s">
        <v>268</v>
      </c>
      <c r="C19" s="38" t="s">
        <v>269</v>
      </c>
      <c r="D19" s="42">
        <v>7651517400</v>
      </c>
      <c r="E19" s="43">
        <v>10255866300</v>
      </c>
      <c r="H19" s="32"/>
      <c r="I19" s="32"/>
    </row>
    <row r="20" spans="1:9" ht="15.75" x14ac:dyDescent="0.25">
      <c r="A20" s="14"/>
      <c r="B20" s="37" t="s">
        <v>270</v>
      </c>
      <c r="C20" s="38" t="s">
        <v>271</v>
      </c>
      <c r="D20" s="42">
        <v>-636332.28</v>
      </c>
      <c r="E20" s="43">
        <v>-808783.14</v>
      </c>
      <c r="H20" s="32"/>
      <c r="I20" s="32"/>
    </row>
    <row r="21" spans="1:9" ht="15.75" x14ac:dyDescent="0.25">
      <c r="A21" s="14"/>
      <c r="B21" s="37" t="s">
        <v>272</v>
      </c>
      <c r="C21" s="38" t="s">
        <v>273</v>
      </c>
      <c r="D21" s="42">
        <v>-6363322800</v>
      </c>
      <c r="E21" s="43">
        <v>-8087831400</v>
      </c>
      <c r="H21" s="32"/>
      <c r="I21" s="32"/>
    </row>
    <row r="22" spans="1:9" ht="15.75" x14ac:dyDescent="0.25">
      <c r="A22" s="14" t="s">
        <v>14</v>
      </c>
      <c r="B22" s="37" t="s">
        <v>274</v>
      </c>
      <c r="C22" s="38" t="s">
        <v>275</v>
      </c>
      <c r="D22" s="42">
        <v>223862481600</v>
      </c>
      <c r="E22" s="43">
        <v>222574287000</v>
      </c>
      <c r="H22" s="32"/>
      <c r="I22" s="32"/>
    </row>
    <row r="23" spans="1:9" ht="15.75" x14ac:dyDescent="0.25">
      <c r="A23" s="14"/>
      <c r="B23" s="37" t="s">
        <v>276</v>
      </c>
      <c r="C23" s="38" t="s">
        <v>277</v>
      </c>
      <c r="D23" s="42">
        <v>223862481600</v>
      </c>
      <c r="E23" s="43">
        <v>222574287000</v>
      </c>
      <c r="H23" s="32"/>
      <c r="I23" s="32"/>
    </row>
    <row r="24" spans="1:9" ht="15.75" x14ac:dyDescent="0.25">
      <c r="A24" s="14"/>
      <c r="B24" s="37" t="s">
        <v>278</v>
      </c>
      <c r="C24" s="38" t="s">
        <v>279</v>
      </c>
      <c r="D24" s="42">
        <v>22386248.16</v>
      </c>
      <c r="E24" s="43">
        <v>22257428.699999999</v>
      </c>
      <c r="H24" s="32"/>
      <c r="I24" s="32"/>
    </row>
    <row r="25" spans="1:9" ht="31.5" x14ac:dyDescent="0.25">
      <c r="A25" s="14" t="s">
        <v>17</v>
      </c>
      <c r="B25" s="37" t="s">
        <v>280</v>
      </c>
      <c r="C25" s="38" t="s">
        <v>281</v>
      </c>
      <c r="D25" s="39">
        <v>0.43090000000000001</v>
      </c>
      <c r="E25" s="40">
        <v>0.43280000000000002</v>
      </c>
      <c r="H25" s="32"/>
      <c r="I25" s="32"/>
    </row>
    <row r="26" spans="1:9" ht="31.5" x14ac:dyDescent="0.25">
      <c r="A26" s="14" t="s">
        <v>20</v>
      </c>
      <c r="B26" s="37" t="s">
        <v>282</v>
      </c>
      <c r="C26" s="38" t="s">
        <v>283</v>
      </c>
      <c r="D26" s="39">
        <v>0.54849999999999999</v>
      </c>
      <c r="E26" s="40">
        <v>0.55500000000000005</v>
      </c>
      <c r="H26" s="32"/>
      <c r="I26" s="32"/>
    </row>
    <row r="27" spans="1:9" ht="31.5" x14ac:dyDescent="0.25">
      <c r="A27" s="14" t="s">
        <v>23</v>
      </c>
      <c r="B27" s="37" t="s">
        <v>284</v>
      </c>
      <c r="C27" s="38" t="s">
        <v>285</v>
      </c>
      <c r="D27" s="39">
        <v>1E-4</v>
      </c>
      <c r="E27" s="40">
        <v>2.9999999999999997E-4</v>
      </c>
      <c r="H27" s="32"/>
      <c r="I27" s="32"/>
    </row>
    <row r="28" spans="1:9" ht="31.5" x14ac:dyDescent="0.25">
      <c r="A28" s="14" t="s">
        <v>26</v>
      </c>
      <c r="B28" s="49" t="s">
        <v>286</v>
      </c>
      <c r="C28" s="50" t="s">
        <v>287</v>
      </c>
      <c r="D28" s="51">
        <v>7019</v>
      </c>
      <c r="E28" s="51">
        <v>6907</v>
      </c>
      <c r="H28" s="32"/>
      <c r="I28" s="32"/>
    </row>
    <row r="29" spans="1:9" ht="15.75" x14ac:dyDescent="0.25">
      <c r="A29" s="14" t="s">
        <v>29</v>
      </c>
      <c r="B29" s="49" t="s">
        <v>288</v>
      </c>
      <c r="C29" s="50" t="s">
        <v>289</v>
      </c>
      <c r="D29" s="42">
        <v>14425.83</v>
      </c>
      <c r="E29" s="42">
        <v>14351.68</v>
      </c>
      <c r="H29" s="32"/>
      <c r="I29" s="32"/>
    </row>
    <row r="30" spans="1:9" ht="31.5" x14ac:dyDescent="0.25">
      <c r="A30" s="14" t="s">
        <v>32</v>
      </c>
      <c r="B30" s="37" t="s">
        <v>290</v>
      </c>
      <c r="C30" s="38" t="s">
        <v>291</v>
      </c>
      <c r="D30" s="44"/>
      <c r="E30" s="44"/>
    </row>
    <row r="31" spans="1:9" ht="15" customHeight="1" x14ac:dyDescent="0.25">
      <c r="A31" s="24" t="s">
        <v>292</v>
      </c>
      <c r="B31" s="24" t="s">
        <v>292</v>
      </c>
      <c r="C31" s="24" t="s">
        <v>292</v>
      </c>
      <c r="D31" s="24" t="s">
        <v>292</v>
      </c>
      <c r="E31" s="24" t="s">
        <v>292</v>
      </c>
    </row>
  </sheetData>
  <pageMargins left="0.75" right="0.75" top="1" bottom="1" header="0.5" footer="0.5"/>
  <pageSetup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62" t="s">
        <v>5</v>
      </c>
      <c r="B1" s="62" t="s">
        <v>293</v>
      </c>
      <c r="C1" s="62" t="s">
        <v>294</v>
      </c>
      <c r="D1" s="62" t="s">
        <v>295</v>
      </c>
      <c r="E1" s="62"/>
      <c r="F1" s="62"/>
    </row>
    <row r="2" spans="1:6" ht="15" customHeight="1" x14ac:dyDescent="0.2">
      <c r="A2" s="62"/>
      <c r="B2" s="62"/>
      <c r="C2" s="62"/>
      <c r="D2" s="7" t="s">
        <v>296</v>
      </c>
      <c r="E2" s="7" t="s">
        <v>297</v>
      </c>
      <c r="F2" s="7" t="s">
        <v>298</v>
      </c>
    </row>
    <row r="3" spans="1:6" ht="15" customHeight="1" x14ac:dyDescent="0.25">
      <c r="A3" s="8" t="s">
        <v>58</v>
      </c>
      <c r="B3" s="8" t="s">
        <v>299</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300</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301</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302</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303</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304</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activeCell="K11" sqref="K11"/>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62" t="s">
        <v>5</v>
      </c>
      <c r="B1" s="62" t="s">
        <v>117</v>
      </c>
      <c r="C1" s="62" t="s">
        <v>305</v>
      </c>
      <c r="D1" s="62"/>
    </row>
    <row r="2" spans="1:4" ht="15" customHeight="1" x14ac:dyDescent="0.2">
      <c r="A2" s="62"/>
      <c r="B2" s="62"/>
      <c r="C2" s="7" t="s">
        <v>306</v>
      </c>
      <c r="D2" s="7" t="s">
        <v>307</v>
      </c>
    </row>
    <row r="3" spans="1:4" ht="15" customHeight="1" x14ac:dyDescent="0.25">
      <c r="A3" s="5" t="s">
        <v>8</v>
      </c>
      <c r="B3" s="5" t="s">
        <v>308</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309</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310</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311</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62" t="s">
        <v>5</v>
      </c>
      <c r="B1" s="62" t="s">
        <v>59</v>
      </c>
      <c r="C1" s="62" t="s">
        <v>234</v>
      </c>
      <c r="D1" s="62"/>
      <c r="E1" s="62" t="s">
        <v>235</v>
      </c>
      <c r="F1" s="62"/>
      <c r="G1" s="62" t="s">
        <v>57</v>
      </c>
    </row>
    <row r="2" spans="1:7" ht="15" customHeight="1" x14ac:dyDescent="0.2">
      <c r="A2" s="62"/>
      <c r="B2" s="62"/>
      <c r="C2" s="7" t="s">
        <v>306</v>
      </c>
      <c r="D2" s="7" t="s">
        <v>312</v>
      </c>
      <c r="E2" s="7" t="s">
        <v>306</v>
      </c>
      <c r="F2" s="7" t="s">
        <v>312</v>
      </c>
      <c r="G2" s="62"/>
    </row>
    <row r="3" spans="1:7" ht="15" customHeight="1" x14ac:dyDescent="0.25">
      <c r="A3" s="8" t="s">
        <v>61</v>
      </c>
      <c r="B3" s="8" t="s">
        <v>62</v>
      </c>
      <c r="C3" s="8" t="s">
        <v>1</v>
      </c>
      <c r="D3" s="8" t="s">
        <v>1</v>
      </c>
      <c r="E3" s="8" t="s">
        <v>1</v>
      </c>
      <c r="F3" s="8" t="s">
        <v>1</v>
      </c>
      <c r="G3" s="8" t="s">
        <v>1</v>
      </c>
    </row>
    <row r="4" spans="1:7" ht="15" customHeight="1" x14ac:dyDescent="0.25">
      <c r="A4" s="5" t="s">
        <v>1</v>
      </c>
      <c r="B4" s="5" t="s">
        <v>313</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314</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8qbIjaTbZFZyfgmcSXluo5YvXQTAv7lGUK+GWHajqzI=</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bxByxfDsoH/A0RRpxc+QAqCpKRGEygqkSGw/nOlETNk=</DigestValue>
    </Reference>
  </SignedInfo>
  <SignatureValue>YDG5ig1MnxjPHtG5xKkcO9IyY2dxCrMl++Asm1SQ7qZc8EtKh+z/smnHC7fxj2EEI/UHgGqVE9kz
qE5brbj9smvyybEiCOfYxI3Llj3O/+NNzjhrrCiwe1nD8QRKvdUKDxqwf+/AlJQP4Ek/puyLeMt7
/O2fez7nS1IG7RVoRTtyDufA09btUruD+ZDhqI2HexRGwXAnKzW0anAP12wf5SgUuztfPphmUcAR
nRg+mJBV81PhP0vAg28GOfaYobJ+W7YTy8NlG2ynnTq/FtcfCnMDKRo1mfo9KA8JjnsU1nBWC2rW
KYD63bN4tXK8RmDSRXs0ZRRhTnqqMgiZTpT4Cw==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lKi9sU6bbRny8z/TVx3fWrtWwdANOp7AnMH6o11nw/g=</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F6RHgm9/zf/dfV00X+8RpJp9XGVKb2jwx74xPm/OUas=</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uCmLKyYntlzKDp+kyV+EHAJtdRzHI73GEH+NDmSB7BI=</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IhZNkRU2tT+z2dokaRNmWKVkC3CcpbOoIEIgAY+I1Zw=</DigestValue>
      </Reference>
      <Reference URI="/xl/drawings/vmlDrawing3.vml?ContentType=application/vnd.openxmlformats-officedocument.vmlDrawing">
        <DigestMethod Algorithm="http://www.w3.org/2001/04/xmlenc#sha256"/>
        <DigestValue>BKOONfRtbnc7RsuwxfOEMk+PxlWlD29wcLGJi3bt7sc=</DigestValue>
      </Reference>
      <Reference URI="/xl/drawings/vmlDrawing4.vml?ContentType=application/vnd.openxmlformats-officedocument.vmlDrawing">
        <DigestMethod Algorithm="http://www.w3.org/2001/04/xmlenc#sha256"/>
        <DigestValue>ltZEu+VhisFtV8ofar8EwLVov8LwxqcAIoRygn5PEIc=</DigestValue>
      </Reference>
      <Reference URI="/xl/drawings/vmlDrawing5.vml?ContentType=application/vnd.openxmlformats-officedocument.vmlDrawing">
        <DigestMethod Algorithm="http://www.w3.org/2001/04/xmlenc#sha256"/>
        <DigestValue>hgN7UH0UIdl7YvxMLLljFb1xLsAQDL9XTMmJzGvvgXA=</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mZ7RXZZNmnUbevWGyJ0SCk2RrMEDiVITpVm5nDu6pmE=</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o4ARltxxvdrRxfJDjJjtkNDuNwlrTqHAMrEWCQL4CjU=</DigestValue>
      </Reference>
      <Reference URI="/xl/sharedStrings.xml?ContentType=application/vnd.openxmlformats-officedocument.spreadsheetml.sharedStrings+xml">
        <DigestMethod Algorithm="http://www.w3.org/2001/04/xmlenc#sha256"/>
        <DigestValue>KXW3X26PYQShDdhD0KmizKXNYe0TovLPD1UBXbvGqyg=</DigestValue>
      </Reference>
      <Reference URI="/xl/styles.xml?ContentType=application/vnd.openxmlformats-officedocument.spreadsheetml.styles+xml">
        <DigestMethod Algorithm="http://www.w3.org/2001/04/xmlenc#sha256"/>
        <DigestValue>2n4kkzHzFGRQlfVrkiJ/tDjJL8wQMDzsHYBZ/qcZGGQ=</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KNOU8TgYp5t2T5JC2SRO/2179H+3okvTlVP2mv1dqMc=</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M1mE1p4yUbJxljToSG13SzPB7eWQjfScJD7bffojicI=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5mZ51r9GaEwotDrj9O9QlxP7suUOv8Pbw8vryhnUEPs=</DigestValue>
      </Reference>
      <Reference URI="/xl/worksheets/sheet10.xml?ContentType=application/vnd.openxmlformats-officedocument.spreadsheetml.worksheet+xml">
        <DigestMethod Algorithm="http://www.w3.org/2001/04/xmlenc#sha256"/>
        <DigestValue>ZkLAnvNE4KskG4OM1NApv32BM/LlveXX8qkkqpjFRzk=</DigestValue>
      </Reference>
      <Reference URI="/xl/worksheets/sheet11.xml?ContentType=application/vnd.openxmlformats-officedocument.spreadsheetml.worksheet+xml">
        <DigestMethod Algorithm="http://www.w3.org/2001/04/xmlenc#sha256"/>
        <DigestValue>xdIwWKvm/FXTzgchbF1Z3+H3tQVWOHJW+Fak66uX0WI=</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wOjC6sGJmjx7IZjaC3N64OEOxAvr97vBymcsxXuYm5g=</DigestValue>
      </Reference>
      <Reference URI="/xl/worksheets/sheet2.xml?ContentType=application/vnd.openxmlformats-officedocument.spreadsheetml.worksheet+xml">
        <DigestMethod Algorithm="http://www.w3.org/2001/04/xmlenc#sha256"/>
        <DigestValue>bFkP0mXgHak3jvN5C2me/7s9ponfXVjwiPZ70qYlWsI=</DigestValue>
      </Reference>
      <Reference URI="/xl/worksheets/sheet3.xml?ContentType=application/vnd.openxmlformats-officedocument.spreadsheetml.worksheet+xml">
        <DigestMethod Algorithm="http://www.w3.org/2001/04/xmlenc#sha256"/>
        <DigestValue>5JsLZJ96PokEttWZT7qN+LJ7ZIoR0qUBvEqWh8GNT8w=</DigestValue>
      </Reference>
      <Reference URI="/xl/worksheets/sheet4.xml?ContentType=application/vnd.openxmlformats-officedocument.spreadsheetml.worksheet+xml">
        <DigestMethod Algorithm="http://www.w3.org/2001/04/xmlenc#sha256"/>
        <DigestValue>OB1vMBh929TN8BLrhRrQK1/k0n23Ae2ivMIImvZUUiM=</DigestValue>
      </Reference>
      <Reference URI="/xl/worksheets/sheet5.xml?ContentType=application/vnd.openxmlformats-officedocument.spreadsheetml.worksheet+xml">
        <DigestMethod Algorithm="http://www.w3.org/2001/04/xmlenc#sha256"/>
        <DigestValue>K5e3CxEhjiqF6w/7GVwZUrmD6uhOoNVhBpNd99HT4So=</DigestValue>
      </Reference>
      <Reference URI="/xl/worksheets/sheet6.xml?ContentType=application/vnd.openxmlformats-officedocument.spreadsheetml.worksheet+xml">
        <DigestMethod Algorithm="http://www.w3.org/2001/04/xmlenc#sha256"/>
        <DigestValue>5JcM1wX7GBSuDJVO6LCgzGrWzHE6iqowxUm+ffOmRow=</DigestValue>
      </Reference>
      <Reference URI="/xl/worksheets/sheet7.xml?ContentType=application/vnd.openxmlformats-officedocument.spreadsheetml.worksheet+xml">
        <DigestMethod Algorithm="http://www.w3.org/2001/04/xmlenc#sha256"/>
        <DigestValue>Uyv7CbWXE2Eaf/8iCCSznj980k+8pn09bhS4D2gZkgA=</DigestValue>
      </Reference>
      <Reference URI="/xl/worksheets/sheet8.xml?ContentType=application/vnd.openxmlformats-officedocument.spreadsheetml.worksheet+xml">
        <DigestMethod Algorithm="http://www.w3.org/2001/04/xmlenc#sha256"/>
        <DigestValue>aaiQmVrXK6GWCa6Z2GOU77ToO9ENSvvQpVmVCCa0hnU=</DigestValue>
      </Reference>
      <Reference URI="/xl/worksheets/sheet9.xml?ContentType=application/vnd.openxmlformats-officedocument.spreadsheetml.worksheet+xml">
        <DigestMethod Algorithm="http://www.w3.org/2001/04/xmlenc#sha256"/>
        <DigestValue>XviuGjxkwKcJN/a0HO4uyd093p5eV2ztOkLdvSgNm18=</DigestValue>
      </Reference>
    </Manifest>
    <SignatureProperties>
      <SignatureProperty Id="idSignatureTime" Target="#idPackageSignature">
        <mdssi:SignatureTime xmlns:mdssi="http://schemas.openxmlformats.org/package/2006/digital-signature">
          <mdssi:Format>YYYY-MM-DDThh:mm:ssTZD</mdssi:Format>
          <mdssi:Value>2024-12-06T03:36:01Z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2024-12-06T03:36:01Z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Jq0angQzxWbY4VtkKKeUIUPI5rVXUxQb5B5TBAI0orE=</DigestValue>
    </Reference>
    <Reference Type="http://www.w3.org/2000/09/xmldsig#Object" URI="#idOfficeObject">
      <DigestMethod Algorithm="http://www.w3.org/2001/04/xmlenc#sha256"/>
      <DigestValue>JWec9jP0w9HfzmCjFhdBlBGvLYM1SutUOVeNjxHwTtk=</DigestValue>
    </Reference>
    <Reference Type="http://uri.etsi.org/01903#SignedProperties" URI="#idSignedProperties">
      <Transforms>
        <Transform Algorithm="http://www.w3.org/TR/2001/REC-xml-c14n-20010315"/>
      </Transforms>
      <DigestMethod Algorithm="http://www.w3.org/2001/04/xmlenc#sha256"/>
      <DigestValue>572Uf04g2H1P5facDQ5gb0KgVXtLTANaFn7Aunq6QOs=</DigestValue>
    </Reference>
  </SignedInfo>
  <SignatureValue>TH/hRc1gspcKbMf4cEJfUXk0c90FXyv40PjTzLWyCCEimqcn42yA7TvjkYnTbOMPd/wLT+IRmZ20
iz+oAstE1WNlfFW3hwmIT+ByTrnonSpttl/v+AgGWi6njd+yUiq4XLWiDf+lAefAiOi6Ze0rIOIw
YmEwDWvo/0IrmOb8UOTbat0sDESkCPny4aA9bevww2TlqdZ4ARcN1cVebalqVzZNodAXRfjq6Qmf
tXVkCCgZse/yMemto+JlDkwTFontoseniXiqJs1AUqgO2Kb5ZPhg8s+V3iRdPprTQVVoq0cU0IOq
WWUQmnzRDVGBldZSt0xgfBQH5tGPsFlNHuFdAA==</SignatureValue>
  <KeyInfo>
    <X509Data>
      <X509Certificate>MIIFfDCCBGSgAwIBAgIQVAEBATe7aDk/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DgU4gSS5QLkExHjAcBgoJkiaJk/IsZAEBDA5NU1Q6MDEwMjcwMzE3ODCCASIwDQYJKoZIhvcNAQEBBQADggEPADCCAQoCggEBANVzrQ5+ZBERrXz/YMZp+tO0L/7NoGQ7Is2R8LOxklJawYDIsR5GrUITPMcMFPQOaczPI2gDx5rKrtNQS28ZEkoOSQ+GSe8nfISpufJE1gFA3vQNfBgzx3Aqhv6ygBg23MAEsVr1GxJjOHlvvGHLNWoOkuMvMfCk7EwZJdU3vhJ+sutrrqq+5YW0KZylBF4dijgGoTMUDAUG14eYvAyQtK/7RY/lt0JhokuqYDa8GC2Z7HnJzz/nvQCIOMTZ3nsClE0fk8tr4XxXQ+qVlCEnLEjS/8l/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lBgNVHREEHjAcgRpuZ3V5ZW5uZ29jaGFrdGhuQGdtYWlsLmNvbTANBgkqhkiG9w0BAQsFAAOCAQEAiH0i4Fl/5/vzMUAYqLpMAJCLXpRO4PBd1FN2D50XVI9tSp5y3P+jbPQkAVG0ofhWNiH9RSGbrsRu1DfUIxJL6J3FITN4XVYnfWp5xDT1zwGBdXlvkKLhHeeXOtTeXcxMCQObuoY1TiCeh6EI5xXg0vy6iQNMgelj+OM+z5t5ZYC0FoX+OhaURH1oKG+m9Jymxi1Q+062PBBFrAWXZ+l1tZSMx2HD/aXZBwvMeL3Of9kvu+ckFPLf2u9w+Rmku7x4aBc4GLaBFP2XKPThEaOSvTm3iUsuQjxBGFwIvzlvXOURyMBdP9nvXxJEZx23xz5pvDuI1cJ7OCPmQGYe+lgyT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lKi9sU6bbRny8z/TVx3fWrtWwdANOp7AnMH6o11nw/g=</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F6RHgm9/zf/dfV00X+8RpJp9XGVKb2jwx74xPm/OUas=</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uCmLKyYntlzKDp+kyV+EHAJtdRzHI73GEH+NDmSB7BI=</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IhZNkRU2tT+z2dokaRNmWKVkC3CcpbOoIEIgAY+I1Zw=</DigestValue>
      </Reference>
      <Reference URI="/xl/drawings/vmlDrawing3.vml?ContentType=application/vnd.openxmlformats-officedocument.vmlDrawing">
        <DigestMethod Algorithm="http://www.w3.org/2001/04/xmlenc#sha256"/>
        <DigestValue>BKOONfRtbnc7RsuwxfOEMk+PxlWlD29wcLGJi3bt7sc=</DigestValue>
      </Reference>
      <Reference URI="/xl/drawings/vmlDrawing4.vml?ContentType=application/vnd.openxmlformats-officedocument.vmlDrawing">
        <DigestMethod Algorithm="http://www.w3.org/2001/04/xmlenc#sha256"/>
        <DigestValue>ltZEu+VhisFtV8ofar8EwLVov8LwxqcAIoRygn5PEIc=</DigestValue>
      </Reference>
      <Reference URI="/xl/drawings/vmlDrawing5.vml?ContentType=application/vnd.openxmlformats-officedocument.vmlDrawing">
        <DigestMethod Algorithm="http://www.w3.org/2001/04/xmlenc#sha256"/>
        <DigestValue>hgN7UH0UIdl7YvxMLLljFb1xLsAQDL9XTMmJzGvvgXA=</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mZ7RXZZNmnUbevWGyJ0SCk2RrMEDiVITpVm5nDu6pmE=</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o4ARltxxvdrRxfJDjJjtkNDuNwlrTqHAMrEWCQL4CjU=</DigestValue>
      </Reference>
      <Reference URI="/xl/sharedStrings.xml?ContentType=application/vnd.openxmlformats-officedocument.spreadsheetml.sharedStrings+xml">
        <DigestMethod Algorithm="http://www.w3.org/2001/04/xmlenc#sha256"/>
        <DigestValue>KXW3X26PYQShDdhD0KmizKXNYe0TovLPD1UBXbvGqyg=</DigestValue>
      </Reference>
      <Reference URI="/xl/styles.xml?ContentType=application/vnd.openxmlformats-officedocument.spreadsheetml.styles+xml">
        <DigestMethod Algorithm="http://www.w3.org/2001/04/xmlenc#sha256"/>
        <DigestValue>2n4kkzHzFGRQlfVrkiJ/tDjJL8wQMDzsHYBZ/qcZGGQ=</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KNOU8TgYp5t2T5JC2SRO/2179H+3okvTlVP2mv1dqMc=</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M1mE1p4yUbJxljToSG13SzPB7eWQjfScJD7bffojicI=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5mZ51r9GaEwotDrj9O9QlxP7suUOv8Pbw8vryhnUEPs=</DigestValue>
      </Reference>
      <Reference URI="/xl/worksheets/sheet10.xml?ContentType=application/vnd.openxmlformats-officedocument.spreadsheetml.worksheet+xml">
        <DigestMethod Algorithm="http://www.w3.org/2001/04/xmlenc#sha256"/>
        <DigestValue>ZkLAnvNE4KskG4OM1NApv32BM/LlveXX8qkkqpjFRzk=</DigestValue>
      </Reference>
      <Reference URI="/xl/worksheets/sheet11.xml?ContentType=application/vnd.openxmlformats-officedocument.spreadsheetml.worksheet+xml">
        <DigestMethod Algorithm="http://www.w3.org/2001/04/xmlenc#sha256"/>
        <DigestValue>xdIwWKvm/FXTzgchbF1Z3+H3tQVWOHJW+Fak66uX0WI=</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wOjC6sGJmjx7IZjaC3N64OEOxAvr97vBymcsxXuYm5g=</DigestValue>
      </Reference>
      <Reference URI="/xl/worksheets/sheet2.xml?ContentType=application/vnd.openxmlformats-officedocument.spreadsheetml.worksheet+xml">
        <DigestMethod Algorithm="http://www.w3.org/2001/04/xmlenc#sha256"/>
        <DigestValue>bFkP0mXgHak3jvN5C2me/7s9ponfXVjwiPZ70qYlWsI=</DigestValue>
      </Reference>
      <Reference URI="/xl/worksheets/sheet3.xml?ContentType=application/vnd.openxmlformats-officedocument.spreadsheetml.worksheet+xml">
        <DigestMethod Algorithm="http://www.w3.org/2001/04/xmlenc#sha256"/>
        <DigestValue>5JsLZJ96PokEttWZT7qN+LJ7ZIoR0qUBvEqWh8GNT8w=</DigestValue>
      </Reference>
      <Reference URI="/xl/worksheets/sheet4.xml?ContentType=application/vnd.openxmlformats-officedocument.spreadsheetml.worksheet+xml">
        <DigestMethod Algorithm="http://www.w3.org/2001/04/xmlenc#sha256"/>
        <DigestValue>OB1vMBh929TN8BLrhRrQK1/k0n23Ae2ivMIImvZUUiM=</DigestValue>
      </Reference>
      <Reference URI="/xl/worksheets/sheet5.xml?ContentType=application/vnd.openxmlformats-officedocument.spreadsheetml.worksheet+xml">
        <DigestMethod Algorithm="http://www.w3.org/2001/04/xmlenc#sha256"/>
        <DigestValue>K5e3CxEhjiqF6w/7GVwZUrmD6uhOoNVhBpNd99HT4So=</DigestValue>
      </Reference>
      <Reference URI="/xl/worksheets/sheet6.xml?ContentType=application/vnd.openxmlformats-officedocument.spreadsheetml.worksheet+xml">
        <DigestMethod Algorithm="http://www.w3.org/2001/04/xmlenc#sha256"/>
        <DigestValue>5JcM1wX7GBSuDJVO6LCgzGrWzHE6iqowxUm+ffOmRow=</DigestValue>
      </Reference>
      <Reference URI="/xl/worksheets/sheet7.xml?ContentType=application/vnd.openxmlformats-officedocument.spreadsheetml.worksheet+xml">
        <DigestMethod Algorithm="http://www.w3.org/2001/04/xmlenc#sha256"/>
        <DigestValue>Uyv7CbWXE2Eaf/8iCCSznj980k+8pn09bhS4D2gZkgA=</DigestValue>
      </Reference>
      <Reference URI="/xl/worksheets/sheet8.xml?ContentType=application/vnd.openxmlformats-officedocument.spreadsheetml.worksheet+xml">
        <DigestMethod Algorithm="http://www.w3.org/2001/04/xmlenc#sha256"/>
        <DigestValue>aaiQmVrXK6GWCa6Z2GOU77ToO9ENSvvQpVmVCCa0hnU=</DigestValue>
      </Reference>
      <Reference URI="/xl/worksheets/sheet9.xml?ContentType=application/vnd.openxmlformats-officedocument.spreadsheetml.worksheet+xml">
        <DigestMethod Algorithm="http://www.w3.org/2001/04/xmlenc#sha256"/>
        <DigestValue>XviuGjxkwKcJN/a0HO4uyd093p5eV2ztOkLdvSgNm18=</DigestValue>
      </Reference>
    </Manifest>
    <SignatureProperties>
      <SignatureProperty Id="idSignatureTime" Target="#idPackageSignature">
        <mdssi:SignatureTime xmlns:mdssi="http://schemas.openxmlformats.org/package/2006/digital-signature">
          <mdssi:Format>YYYY-MM-DDThh:mm:ssTZD</mdssi:Format>
          <mdssi:Value>2024-12-06T04:32:17Z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16.0.10415/14</OfficeVersion>
          <ApplicationVersion>16.0.10416</ApplicationVersion>
          <Monitors>1</Monitors>
          <HorizontalResolution>1600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2024-12-06T04:32:17Z</xd:SigningTime>
          <xd:SigningCertificate>
            <xd:Cert>
              <xd:CertDigest>
                <DigestMethod Algorithm="http://www.w3.org/2001/04/xmlenc#sha256"/>
                <DigestValue>s+eki2E+lYeYnw78L/B4BMUWStRytUHzo65CdW1GrVA=</DigestValue>
              </xd:CertDigest>
              <xd:IssuerSerial>
                <X509IssuerName>CN=VNPT-CA SHA-256, O=VIETNAM POSTS AND TELECOMMUNICATIONS GROUP, C=VN</X509IssuerName>
                <X509SerialNumber>111660364321677471168087079559146295403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kt124</dc:creator>
  <cp:lastModifiedBy>Trinh Thi Thao Mien</cp:lastModifiedBy>
  <dcterms:created xsi:type="dcterms:W3CDTF">2022-03-04T08:07:02Z</dcterms:created>
  <dcterms:modified xsi:type="dcterms:W3CDTF">2024-12-05T02:09:05Z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45c19771-a210-48a1-a490-7212c7808513_Enabled">
    <vt:lpwstr>true</vt:lpwstr>
  </property>
  <property fmtid="{D5CDD505-2E9C-101B-9397-08002B2CF9AE}" pid="5" name="MSIP_Label_45c19771-a210-48a1-a490-7212c7808513_SetDate">
    <vt:lpwstr>2022-04-07T11:26:27Z</vt:lpwstr>
  </property>
  <property fmtid="{D5CDD505-2E9C-101B-9397-08002B2CF9AE}" pid="6" name="MSIP_Label_45c19771-a210-48a1-a490-7212c7808513_Method">
    <vt:lpwstr>Standard</vt:lpwstr>
  </property>
  <property fmtid="{D5CDD505-2E9C-101B-9397-08002B2CF9AE}" pid="7" name="MSIP_Label_45c19771-a210-48a1-a490-7212c7808513_Name">
    <vt:lpwstr>Public</vt:lpwstr>
  </property>
  <property fmtid="{D5CDD505-2E9C-101B-9397-08002B2CF9AE}" pid="8" name="MSIP_Label_45c19771-a210-48a1-a490-7212c7808513_SiteId">
    <vt:lpwstr>205877dd-7b52-42a0-8696-07cbd63de0f4</vt:lpwstr>
  </property>
  <property fmtid="{D5CDD505-2E9C-101B-9397-08002B2CF9AE}" pid="9" name="MSIP_Label_45c19771-a210-48a1-a490-7212c7808513_ActionId">
    <vt:lpwstr>bbb6f398-33de-4c6c-b8e5-4730f697ddc1</vt:lpwstr>
  </property>
  <property fmtid="{D5CDD505-2E9C-101B-9397-08002B2CF9AE}" pid="10" name="MSIP_Label_45c19771-a210-48a1-a490-7212c7808513_ContentBits">
    <vt:lpwstr>0</vt:lpwstr>
  </property>
</Properties>
</file>